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showObjects="none" codeName="EstaPasta_de_trabalho"/>
  <mc:AlternateContent xmlns:mc="http://schemas.openxmlformats.org/markup-compatibility/2006">
    <mc:Choice Requires="x15">
      <x15ac:absPath xmlns:x15ac="http://schemas.microsoft.com/office/spreadsheetml/2010/11/ac" url="V:\ORCAMENTO\ATP-ALAGOAS\CC-236.01\SEMINFRA\LITORAL NORTE - REMANESCENTE\Volume 02\Esgotamento Sanitário\ETE\GUARITA\PROJETOS\HST\"/>
    </mc:Choice>
  </mc:AlternateContent>
  <xr:revisionPtr revIDLastSave="0" documentId="13_ncr:1_{7962EC86-AF99-468B-B67B-247199F3972A}" xr6:coauthVersionLast="47" xr6:coauthVersionMax="47" xr10:uidLastSave="{00000000-0000-0000-0000-000000000000}"/>
  <workbookProtection workbookPassword="CC3D" lockStructure="1" lockWindows="1"/>
  <bookViews>
    <workbookView xWindow="-120" yWindow="-120" windowWidth="21840" windowHeight="13140" xr2:uid="{00000000-000D-0000-FFFF-FFFF00000000}"/>
  </bookViews>
  <sheets>
    <sheet name="FOSSA_SÉPTICA_ Múlt" sheetId="1" r:id="rId1"/>
    <sheet name="TABELAS" sheetId="2" r:id="rId2"/>
    <sheet name="DESENHO 1" sheetId="4" r:id="rId3"/>
    <sheet name="DESENHO 2" sheetId="3" r:id="rId4"/>
  </sheets>
  <definedNames>
    <definedName name="_xlnm.Print_Area" localSheetId="2">'DESENHO 1'!$A$1:$H$52</definedName>
    <definedName name="_xlnm.Print_Area" localSheetId="3">'DESENHO 2'!$A$1:$I$48</definedName>
    <definedName name="_xlnm.Print_Area" localSheetId="1">TABELAS!$A$1:$F$163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2" i="1" l="1"/>
  <c r="B54" i="1" s="1"/>
  <c r="B57" i="1" s="1"/>
  <c r="D5" i="1"/>
  <c r="D48" i="1"/>
  <c r="D47" i="1" s="1"/>
  <c r="B48" i="1"/>
  <c r="B47" i="1" s="1"/>
  <c r="D31" i="1"/>
  <c r="D30" i="1"/>
  <c r="B31" i="1"/>
  <c r="B30" i="1"/>
  <c r="C26" i="1"/>
  <c r="C25" i="1"/>
  <c r="D21" i="1"/>
  <c r="B21" i="1"/>
  <c r="B5" i="1"/>
  <c r="B27" i="1"/>
  <c r="B32" i="1"/>
  <c r="D27" i="1"/>
  <c r="D32" i="1"/>
  <c r="E26" i="1"/>
  <c r="E25" i="1"/>
  <c r="D26" i="1"/>
  <c r="D25" i="1"/>
  <c r="D40" i="1"/>
  <c r="D42" i="1" s="1"/>
  <c r="E43" i="1"/>
  <c r="C43" i="1"/>
  <c r="C42" i="1"/>
  <c r="E42" i="1"/>
  <c r="B40" i="1"/>
  <c r="B43" i="1" s="1"/>
  <c r="D39" i="1"/>
  <c r="B39" i="1"/>
  <c r="D44" i="1"/>
  <c r="D49" i="1"/>
  <c r="B44" i="1"/>
  <c r="B49" i="1" s="1"/>
  <c r="B26" i="1"/>
  <c r="D24" i="1"/>
  <c r="B24" i="1"/>
  <c r="D23" i="1"/>
  <c r="B23" i="1"/>
  <c r="B25" i="1"/>
  <c r="B15" i="1"/>
  <c r="D15" i="1"/>
  <c r="D52" i="1"/>
  <c r="D54" i="1"/>
  <c r="D57" i="1" s="1"/>
  <c r="E15" i="1"/>
  <c r="C15" i="1"/>
  <c r="H42" i="2"/>
  <c r="H44" i="2" s="1"/>
  <c r="D8" i="1" s="1"/>
  <c r="D10" i="1" s="1"/>
  <c r="G42" i="2"/>
  <c r="G45" i="2" s="1"/>
  <c r="H46" i="2"/>
  <c r="D56" i="1"/>
  <c r="H47" i="2"/>
  <c r="D50" i="1" l="1"/>
  <c r="D33" i="1"/>
  <c r="D17" i="1"/>
  <c r="D37" i="1" s="1"/>
  <c r="E17" i="1"/>
  <c r="E37" i="1" s="1"/>
  <c r="D43" i="1"/>
  <c r="B42" i="1"/>
  <c r="G43" i="2"/>
  <c r="G46" i="2"/>
  <c r="H45" i="2"/>
  <c r="H43" i="2"/>
  <c r="G47" i="2"/>
  <c r="G44" i="2"/>
  <c r="B8" i="1" s="1"/>
  <c r="B10" i="1" s="1"/>
  <c r="B33" i="1" s="1"/>
  <c r="B56" i="1"/>
  <c r="B50" i="1" l="1"/>
  <c r="B17" i="1"/>
  <c r="B37" i="1" s="1"/>
  <c r="C17" i="1"/>
  <c r="C37" i="1" s="1"/>
</calcChain>
</file>

<file path=xl/sharedStrings.xml><?xml version="1.0" encoding="utf-8"?>
<sst xmlns="http://schemas.openxmlformats.org/spreadsheetml/2006/main" count="317" uniqueCount="190">
  <si>
    <t>FOSSA SÉPTICA E SUMIDOURO</t>
  </si>
  <si>
    <t>FOSSA SÉPTICA PRISMÁTICA DE CÂMARA MÚLTIPLA</t>
  </si>
  <si>
    <t>Número de contribuintes (pessoas ou unidades) N =</t>
  </si>
  <si>
    <t>p / do</t>
  </si>
  <si>
    <t>Contribuição de despejos C =</t>
  </si>
  <si>
    <t>Litros / pessoa / dia</t>
  </si>
  <si>
    <t>l/p/dia</t>
  </si>
  <si>
    <t>Período de detenção dos despejos T =</t>
  </si>
  <si>
    <t>dias</t>
  </si>
  <si>
    <t>Temperatura mais fria do ano t =</t>
  </si>
  <si>
    <t>ºC</t>
  </si>
  <si>
    <t>Intervalo entre limpeza da fossa (1 a 5 anos) P =</t>
  </si>
  <si>
    <t>anos</t>
  </si>
  <si>
    <t>Taxa de acumulação de lodo digerido K =</t>
  </si>
  <si>
    <t>Litros</t>
  </si>
  <si>
    <t>Contribuição de lodo fresco = Lf</t>
  </si>
  <si>
    <t>Volume útil calculado Vc =</t>
  </si>
  <si>
    <t>m</t>
  </si>
  <si>
    <t>mm</t>
  </si>
  <si>
    <t>Quantidade de câmaras em série (1 a 2) Ca =</t>
  </si>
  <si>
    <t>und.</t>
  </si>
  <si>
    <t>Largura interna mínima Wmin =</t>
  </si>
  <si>
    <t>Largura interna adotada W =</t>
  </si>
  <si>
    <t>Comprimento interno minimo e máximo Lmin e Lmax =</t>
  </si>
  <si>
    <t>Comprimento interno adotado L =</t>
  </si>
  <si>
    <t>Altura útil mínima e máxima hu_min e hu_máx =</t>
  </si>
  <si>
    <t>Altura útil adotada hu =</t>
  </si>
  <si>
    <t>cm</t>
  </si>
  <si>
    <t>Dispositivo de entrada e de saída - parte imersa (h/3) c =</t>
  </si>
  <si>
    <t>Altura interna total adotada ht =</t>
  </si>
  <si>
    <t>l e m</t>
  </si>
  <si>
    <t>Área de abertura de comunicação entre câmaras (5%*h*W) Aa =</t>
  </si>
  <si>
    <t>Altura útil mínima em função das aberturas de comunic. hu_min</t>
  </si>
  <si>
    <t>Número de aberturas calculada e adotada n =</t>
  </si>
  <si>
    <t>SITUAÇÃO DO VOLUME ÚTIL ADOTADO</t>
  </si>
  <si>
    <t>FOSSA SÉPTICA CILINDRICA DE CÂMARA MÚLTIPLA</t>
  </si>
  <si>
    <t>Diâmetro interno mínimo dmin =</t>
  </si>
  <si>
    <t>Diâmetro interno adotado d =</t>
  </si>
  <si>
    <t>Volume útil calculado e adotado Va =</t>
  </si>
  <si>
    <t>Quantidade de câmaras em série (1 a 3) Ca =</t>
  </si>
  <si>
    <t>Área de abertura de comunicação entre câmaras Aa =</t>
  </si>
  <si>
    <t>SUMIDOURO CILINDRICO</t>
  </si>
  <si>
    <t>Volume de contribuição diária Vd =</t>
  </si>
  <si>
    <t>l</t>
  </si>
  <si>
    <t>Coeficiente de infiltração do solo adotado Ci =</t>
  </si>
  <si>
    <t>Litros / m2 / dia</t>
  </si>
  <si>
    <t>Área de infiltração necessária A =</t>
  </si>
  <si>
    <t>Altura útil mín. do poço obtida com contrib. do fundo hmin =</t>
  </si>
  <si>
    <t>Altura útil mín. do poço obtida sem contrib. do fundo hmin =</t>
  </si>
  <si>
    <t>Altura útil do poço adotada =</t>
  </si>
  <si>
    <t>A capacidade de infiltração do solo ( Ci ), do local do sumidouro deve ser verificada in loco através de ensaio indicado na NB-7229/93.</t>
  </si>
  <si>
    <t>ALGUNS DOS SÍMBOLOS E UNIDADES INDICADOS NESTA PLANILHA</t>
  </si>
  <si>
    <t>p = pessoas;     do = domiciíio ou unidade;     l = litros;     Vn = Vútil_mín_norma;     und. = unidade</t>
  </si>
  <si>
    <t>TABELAS DE ACORDO COM A NBR 7229/93 DA ABNT</t>
  </si>
  <si>
    <t>TABELA - 01</t>
  </si>
  <si>
    <t>CONTRIBUIÇÃO DIÁRIA DE ESGOTO (C) E DE LODO FRESCO (Lf) POR TIPO DE PRÉDIO E OCUPANTE</t>
  </si>
  <si>
    <t>PRÉDIO</t>
  </si>
  <si>
    <t>UNIDADE</t>
  </si>
  <si>
    <t>Contribuição de esgoto (C) e lodo fresco (Lf)</t>
  </si>
  <si>
    <t>1. Ocupantes permanentes</t>
  </si>
  <si>
    <t>C</t>
  </si>
  <si>
    <t>Lf</t>
  </si>
  <si>
    <t xml:space="preserve"> - residência</t>
  </si>
  <si>
    <t>litros/pessoa/dia</t>
  </si>
  <si>
    <t xml:space="preserve">          padrão alto</t>
  </si>
  <si>
    <t>pessoa</t>
  </si>
  <si>
    <t xml:space="preserve">          padrão médio</t>
  </si>
  <si>
    <t xml:space="preserve">          padrão baixo</t>
  </si>
  <si>
    <t xml:space="preserve"> - hotel (exceto lavanderia e cozinha)</t>
  </si>
  <si>
    <t xml:space="preserve"> - alojamento provisório</t>
  </si>
  <si>
    <t>2. Ocupantes temporários</t>
  </si>
  <si>
    <t xml:space="preserve"> - fábrica em geral</t>
  </si>
  <si>
    <t xml:space="preserve"> - escritório</t>
  </si>
  <si>
    <t xml:space="preserve"> - edifícios públicos ou comerciais</t>
  </si>
  <si>
    <t xml:space="preserve"> - escolas (externatos) e locais de longa permanência</t>
  </si>
  <si>
    <t xml:space="preserve"> - bares</t>
  </si>
  <si>
    <t xml:space="preserve"> - restaurantes e similares</t>
  </si>
  <si>
    <t>refeição</t>
  </si>
  <si>
    <t xml:space="preserve"> - cinemas, teatros e locais de curta permanência</t>
  </si>
  <si>
    <t>lugar</t>
  </si>
  <si>
    <t xml:space="preserve"> - sanitários públicos (A)</t>
  </si>
  <si>
    <t>bacia sanitária</t>
  </si>
  <si>
    <t>(A) Apenas de acesso aberto a público (estação rodoviária, ferroviária, logradouro público, estádio esportivo, etc.).</t>
  </si>
  <si>
    <t>TABELA - 02</t>
  </si>
  <si>
    <t>Período de detenção dos despejos, por faixa de contribuição diária</t>
  </si>
  <si>
    <t>Contribuição diária em litros/dia</t>
  </si>
  <si>
    <t>Tempo de detenção</t>
  </si>
  <si>
    <t>horas</t>
  </si>
  <si>
    <t>Até 1500</t>
  </si>
  <si>
    <t>de 1501 a 3000</t>
  </si>
  <si>
    <t>de 3001 a 4500</t>
  </si>
  <si>
    <t>de 4501 a 6000</t>
  </si>
  <si>
    <t>de 6001 a 7500</t>
  </si>
  <si>
    <t>de 7501 a 9000</t>
  </si>
  <si>
    <t>mais que 9000</t>
  </si>
  <si>
    <t>TABELA - 03</t>
  </si>
  <si>
    <t>Taxa de acumulação de lodo digerido (K), em dias, por intervalo entre limpezas e temperatura do mês mais frio</t>
  </si>
  <si>
    <t>Intervalo entre limpezas</t>
  </si>
  <si>
    <t>Valores de K por faixa de temperatura ambiente (t) em ºC</t>
  </si>
  <si>
    <t>LINHA B7 ERRADA !</t>
  </si>
  <si>
    <t>LINHA D7 ERRADA !</t>
  </si>
  <si>
    <t>TABELA - 04</t>
  </si>
  <si>
    <t>Profundidade útil mínima e máxima por faixa de volume útil</t>
  </si>
  <si>
    <t>Volume útil</t>
  </si>
  <si>
    <t>Profundidade útil (hu)</t>
  </si>
  <si>
    <t>mínima</t>
  </si>
  <si>
    <t>máxima</t>
  </si>
  <si>
    <t>Até 6</t>
  </si>
  <si>
    <t>de 6 a 10</t>
  </si>
  <si>
    <t>mais de 10</t>
  </si>
  <si>
    <t>TABELA - 05</t>
  </si>
  <si>
    <t>Possíveis faixas de variação de eficiências na remoção da DBO5 dos elementos:</t>
  </si>
  <si>
    <t>Fossas sépticas, valas de filtração e filtro anaeróbio</t>
  </si>
  <si>
    <t>Item</t>
  </si>
  <si>
    <t>Sistema de tratamento</t>
  </si>
  <si>
    <t xml:space="preserve">Eficiência na </t>
  </si>
  <si>
    <t>remoção de DBO5</t>
  </si>
  <si>
    <t>Fossa Séptica de câmara única ou de câmaras sobrepostas</t>
  </si>
  <si>
    <t>30 a 50%</t>
  </si>
  <si>
    <t>Fossa Séptica de câmara em série</t>
  </si>
  <si>
    <t>35 a 55%</t>
  </si>
  <si>
    <t>Fossa Séptica mais valas de filtração</t>
  </si>
  <si>
    <t>80 a 98%</t>
  </si>
  <si>
    <t>Fossa Séptica mais filtro anaeróbio</t>
  </si>
  <si>
    <t>75 a 95%</t>
  </si>
  <si>
    <t>TABELA - 06</t>
  </si>
  <si>
    <t>Faixa de variação de diâmetro dos grânulos das areias e britas</t>
  </si>
  <si>
    <t>Material</t>
  </si>
  <si>
    <t>Tipo</t>
  </si>
  <si>
    <t>Variação de diâmetro (mm)</t>
  </si>
  <si>
    <t>Areia</t>
  </si>
  <si>
    <t>fina</t>
  </si>
  <si>
    <t>0,0075 a 0,42</t>
  </si>
  <si>
    <t>média</t>
  </si>
  <si>
    <t>0,42 a 1,20</t>
  </si>
  <si>
    <t>grossa</t>
  </si>
  <si>
    <t>1,20 a 4,80</t>
  </si>
  <si>
    <t>4,80 a 12,5</t>
  </si>
  <si>
    <t>12,5 a 25</t>
  </si>
  <si>
    <t>25 a 50</t>
  </si>
  <si>
    <t>50 a 76</t>
  </si>
  <si>
    <t>76 a 100</t>
  </si>
  <si>
    <t>TABELA - 07</t>
  </si>
  <si>
    <t>Possíveis faixas de variação do coeficiente de infiltração</t>
  </si>
  <si>
    <t>Faixa</t>
  </si>
  <si>
    <t>Constituição provável dos solos</t>
  </si>
  <si>
    <t xml:space="preserve">Coeficiente de </t>
  </si>
  <si>
    <t>infiltração</t>
  </si>
  <si>
    <t>Rochas, argilas compactas de cor branca cinza ou preta, variando a rochas alteradas e argilas medianamente compactas de cor avermelhada</t>
  </si>
  <si>
    <t>menor que 20</t>
  </si>
  <si>
    <t>Argilas de cor amarela, vermelha ou marrom medianamente compacta, variando a argilas, pouco siltosas e/ou arenosas</t>
  </si>
  <si>
    <t>de 20 a 40</t>
  </si>
  <si>
    <t>Argilas arenosas e/ou siltosas, variando a areia argilosa ou silte argiloso de cor amarela, vermelha ou marrom</t>
  </si>
  <si>
    <t>de 40 a 60</t>
  </si>
  <si>
    <t>Areia ou silte argiloso, ou solo arenoso com húmus e turfas, variando a solos constituídos predominantemente de areias e siltes</t>
  </si>
  <si>
    <t>de 60 a 90</t>
  </si>
  <si>
    <t>Areia bem selecionada e limpa, variando a areia grossa com cascalhos</t>
  </si>
  <si>
    <t>&gt; 90</t>
  </si>
  <si>
    <t>TABELA - 08</t>
  </si>
  <si>
    <t>Coeficiente de infiltração (Ci) X tempo de infiltração (ti)</t>
  </si>
  <si>
    <t>Coeficiente de infiltração       ( Ci )</t>
  </si>
  <si>
    <t>Tempo de infiltração para rebaixamento de 1 cm no nível da água ( ti )</t>
  </si>
  <si>
    <t>minutos</t>
  </si>
  <si>
    <r>
      <t xml:space="preserve">Diâmetro do tubo de entrada e saída da fossa </t>
    </r>
    <r>
      <rPr>
        <b/>
        <sz val="10"/>
        <rFont val="Symbol"/>
        <family val="1"/>
        <charset val="2"/>
      </rPr>
      <t>f</t>
    </r>
    <r>
      <rPr>
        <b/>
        <sz val="10"/>
        <rFont val="Arial"/>
        <family val="2"/>
      </rPr>
      <t xml:space="preserve"> =</t>
    </r>
  </si>
  <si>
    <r>
      <t xml:space="preserve">Dispositivo de entrada/saída abaixo do tampa </t>
    </r>
    <r>
      <rPr>
        <b/>
        <u/>
        <sz val="10"/>
        <rFont val="Arial"/>
        <family val="2"/>
      </rPr>
      <t>&gt;</t>
    </r>
    <r>
      <rPr>
        <b/>
        <sz val="10"/>
        <rFont val="Arial"/>
        <family val="2"/>
      </rPr>
      <t xml:space="preserve"> 5 cm b =</t>
    </r>
  </si>
  <si>
    <r>
      <t>Desnível entre o tubo de entrada e saída:</t>
    </r>
    <r>
      <rPr>
        <sz val="10"/>
        <rFont val="Arial"/>
        <family val="2"/>
      </rPr>
      <t xml:space="preserve"> 5 cm Des =</t>
    </r>
  </si>
  <si>
    <r>
      <t>Volume útil total calculado e adotado Va</t>
    </r>
    <r>
      <rPr>
        <sz val="10"/>
        <rFont val="Arial"/>
        <family val="2"/>
      </rPr>
      <t xml:space="preserve"> =</t>
    </r>
  </si>
  <si>
    <r>
      <t>Vol. útil e comp. calculado e adotado 1ª câmara V</t>
    </r>
    <r>
      <rPr>
        <vertAlign val="subscript"/>
        <sz val="10"/>
        <rFont val="Arial"/>
        <family val="2"/>
      </rPr>
      <t>1</t>
    </r>
    <r>
      <rPr>
        <sz val="10"/>
        <rFont val="Arial"/>
        <family val="2"/>
      </rPr>
      <t xml:space="preserve"> e L</t>
    </r>
    <r>
      <rPr>
        <vertAlign val="subscript"/>
        <sz val="10"/>
        <rFont val="Arial"/>
        <family val="2"/>
      </rPr>
      <t>1</t>
    </r>
    <r>
      <rPr>
        <sz val="10"/>
        <rFont val="Arial"/>
        <family val="2"/>
      </rPr>
      <t>=</t>
    </r>
  </si>
  <si>
    <r>
      <t>cm</t>
    </r>
    <r>
      <rPr>
        <vertAlign val="superscript"/>
        <sz val="10"/>
        <rFont val="Arial"/>
        <family val="2"/>
      </rPr>
      <t>2</t>
    </r>
  </si>
  <si>
    <r>
      <t xml:space="preserve">Dimens. da abert. de comun. entre câm. </t>
    </r>
    <r>
      <rPr>
        <b/>
        <u/>
        <sz val="10"/>
        <rFont val="Arial"/>
        <family val="2"/>
      </rPr>
      <t>&gt;</t>
    </r>
    <r>
      <rPr>
        <b/>
        <sz val="10"/>
        <rFont val="Arial"/>
        <family val="2"/>
      </rPr>
      <t xml:space="preserve"> 3cm d e f =</t>
    </r>
  </si>
  <si>
    <r>
      <t xml:space="preserve">Distância da abertura ao nível de água </t>
    </r>
    <r>
      <rPr>
        <b/>
        <u/>
        <sz val="10"/>
        <rFont val="Arial"/>
        <family val="2"/>
      </rPr>
      <t>&gt;</t>
    </r>
    <r>
      <rPr>
        <b/>
        <sz val="10"/>
        <rFont val="Arial"/>
        <family val="2"/>
      </rPr>
      <t xml:space="preserve"> 30 cm e =</t>
    </r>
  </si>
  <si>
    <r>
      <t>Vol. útil e comp. Calc. e adotado 2ª e/ou 3ª câmara V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e L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=</t>
    </r>
  </si>
  <si>
    <r>
      <t xml:space="preserve">Distância da abertura à soleira </t>
    </r>
    <r>
      <rPr>
        <u/>
        <sz val="10"/>
        <rFont val="Arial"/>
        <family val="2"/>
      </rPr>
      <t>&gt;</t>
    </r>
    <r>
      <rPr>
        <sz val="10"/>
        <rFont val="Arial"/>
        <family val="2"/>
      </rPr>
      <t xml:space="preserve"> g =</t>
    </r>
  </si>
  <si>
    <r>
      <t>l/m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/dia</t>
    </r>
  </si>
  <si>
    <r>
      <t>m</t>
    </r>
    <r>
      <rPr>
        <vertAlign val="superscript"/>
        <sz val="10"/>
        <rFont val="Arial"/>
        <family val="2"/>
      </rPr>
      <t>2</t>
    </r>
  </si>
  <si>
    <r>
      <t xml:space="preserve">Diâmetro interno adotado para o poço ( </t>
    </r>
    <r>
      <rPr>
        <b/>
        <u/>
        <sz val="10"/>
        <rFont val="Arial"/>
        <family val="2"/>
      </rPr>
      <t>&gt;</t>
    </r>
    <r>
      <rPr>
        <b/>
        <sz val="10"/>
        <rFont val="Arial"/>
        <family val="2"/>
      </rPr>
      <t xml:space="preserve"> 1m) D =</t>
    </r>
  </si>
  <si>
    <r>
      <t>ºC = Graus Celsius;    cm = centímetros;    m = metros;     cm</t>
    </r>
    <r>
      <rPr>
        <vertAlign val="superscript"/>
        <sz val="10"/>
        <rFont val="Arial"/>
        <family val="2"/>
      </rPr>
      <t>2</t>
    </r>
    <r>
      <rPr>
        <sz val="10"/>
        <rFont val="Arial"/>
      </rPr>
      <t xml:space="preserve"> ou m</t>
    </r>
    <r>
      <rPr>
        <vertAlign val="superscript"/>
        <sz val="10"/>
        <rFont val="Arial"/>
        <family val="2"/>
      </rPr>
      <t>2</t>
    </r>
    <r>
      <rPr>
        <sz val="10"/>
        <rFont val="Arial"/>
      </rPr>
      <t xml:space="preserve"> = centimetros ou metros quadrados</t>
    </r>
  </si>
  <si>
    <r>
      <t xml:space="preserve">t </t>
    </r>
    <r>
      <rPr>
        <u/>
        <sz val="10"/>
        <rFont val="Arial"/>
        <family val="2"/>
      </rPr>
      <t>&lt;</t>
    </r>
    <r>
      <rPr>
        <sz val="10"/>
        <rFont val="Arial"/>
      </rPr>
      <t xml:space="preserve"> 10º</t>
    </r>
  </si>
  <si>
    <r>
      <t xml:space="preserve">10º </t>
    </r>
    <r>
      <rPr>
        <sz val="10"/>
        <rFont val="Arial"/>
        <family val="2"/>
      </rPr>
      <t xml:space="preserve">&lt; t &lt; </t>
    </r>
    <r>
      <rPr>
        <sz val="10"/>
        <rFont val="Arial"/>
      </rPr>
      <t>20º</t>
    </r>
  </si>
  <si>
    <r>
      <t xml:space="preserve">t </t>
    </r>
    <r>
      <rPr>
        <u/>
        <sz val="10"/>
        <rFont val="Arial"/>
        <family val="2"/>
      </rPr>
      <t>&gt;</t>
    </r>
    <r>
      <rPr>
        <sz val="10"/>
        <rFont val="Arial"/>
      </rPr>
      <t xml:space="preserve"> 20º</t>
    </r>
  </si>
  <si>
    <r>
      <t>m</t>
    </r>
    <r>
      <rPr>
        <vertAlign val="superscript"/>
        <sz val="10"/>
        <rFont val="Arial"/>
        <family val="2"/>
      </rPr>
      <t>3</t>
    </r>
  </si>
  <si>
    <r>
      <t>Brita n</t>
    </r>
    <r>
      <rPr>
        <vertAlign val="superscript"/>
        <sz val="10"/>
        <rFont val="Arial"/>
        <family val="2"/>
      </rPr>
      <t>o</t>
    </r>
  </si>
  <si>
    <r>
      <t>l / m</t>
    </r>
    <r>
      <rPr>
        <vertAlign val="superscript"/>
        <sz val="10"/>
        <rFont val="Arial"/>
        <family val="2"/>
      </rPr>
      <t>2</t>
    </r>
    <r>
      <rPr>
        <sz val="10"/>
        <rFont val="Arial"/>
      </rPr>
      <t xml:space="preserve"> / dia</t>
    </r>
  </si>
  <si>
    <t>DESENHOS DE ACORDO COM A NBR 7229/93 DA ABNT</t>
  </si>
  <si>
    <t>DESENHO - 01</t>
  </si>
  <si>
    <t>DESENHO - 02</t>
  </si>
  <si>
    <r>
      <t xml:space="preserve">Dispositivo de entrada - parte superior </t>
    </r>
    <r>
      <rPr>
        <b/>
        <u/>
        <sz val="10"/>
        <rFont val="Arial"/>
        <family val="2"/>
      </rPr>
      <t>&gt;</t>
    </r>
    <r>
      <rPr>
        <b/>
        <sz val="10"/>
        <rFont val="Arial"/>
        <family val="2"/>
      </rPr>
      <t xml:space="preserve"> 5 cm a =</t>
    </r>
  </si>
  <si>
    <r>
      <t>Vol. útil e comp. calculado e adotado 2ª câmara (Va/3) V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e L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=</t>
    </r>
  </si>
  <si>
    <r>
      <t>Vol. útil e comp. calculado e adotado 1ª câmara (2Va/3) V</t>
    </r>
    <r>
      <rPr>
        <vertAlign val="subscript"/>
        <sz val="10"/>
        <rFont val="Arial"/>
        <family val="2"/>
      </rPr>
      <t>1</t>
    </r>
    <r>
      <rPr>
        <sz val="10"/>
        <rFont val="Arial"/>
        <family val="2"/>
      </rPr>
      <t xml:space="preserve"> e L</t>
    </r>
    <r>
      <rPr>
        <vertAlign val="subscript"/>
        <sz val="10"/>
        <rFont val="Arial"/>
        <family val="2"/>
      </rPr>
      <t>1</t>
    </r>
    <r>
      <rPr>
        <sz val="10"/>
        <rFont val="Arial"/>
        <family val="2"/>
      </rPr>
      <t>=</t>
    </r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</si>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</sst>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\º"/>
  </numFmts>
  <fonts count="13" x14ac:knownFonts="1">
    <font>
      <sz val="10"/>
      <name val="Arial"/>
    </font>
    <font>
      <sz val="20"/>
      <color indexed="10"/>
      <name val="Arial"/>
      <family val="2"/>
    </font>
    <font>
      <sz val="10"/>
      <color indexed="10"/>
      <name val="Arial"/>
      <family val="2"/>
    </font>
    <font>
      <b/>
      <sz val="10"/>
      <color indexed="4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Symbol"/>
      <family val="1"/>
      <charset val="2"/>
    </font>
    <font>
      <b/>
      <u/>
      <sz val="10"/>
      <name val="Arial"/>
      <family val="2"/>
    </font>
    <font>
      <vertAlign val="subscript"/>
      <sz val="10"/>
      <name val="Arial"/>
      <family val="2"/>
    </font>
    <font>
      <vertAlign val="superscript"/>
      <sz val="10"/>
      <name val="Arial"/>
      <family val="2"/>
    </font>
    <font>
      <b/>
      <sz val="10"/>
      <color indexed="10"/>
      <name val="Arial"/>
      <family val="2"/>
    </font>
    <font>
      <u/>
      <sz val="10"/>
      <name val="Arial"/>
      <family val="2"/>
    </font>
    <font>
      <b/>
      <vertAlign val="superscript"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</fills>
  <borders count="98">
    <border>
      <left/>
      <right/>
      <top/>
      <bottom/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/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</borders>
  <cellStyleXfs count="1">
    <xf numFmtId="0" fontId="0" fillId="0" borderId="0"/>
  </cellStyleXfs>
  <cellXfs count="318">
    <xf numFmtId="0" fontId="0" fillId="0" borderId="0" xfId="0"/>
    <xf numFmtId="0" fontId="4" fillId="2" borderId="1" xfId="0" applyFont="1" applyFill="1" applyBorder="1" applyAlignment="1">
      <alignment horizontal="right" vertical="center"/>
    </xf>
    <xf numFmtId="0" fontId="4" fillId="2" borderId="2" xfId="0" applyFont="1" applyFill="1" applyBorder="1" applyAlignment="1" applyProtection="1">
      <alignment vertical="center"/>
    </xf>
    <xf numFmtId="0" fontId="4" fillId="2" borderId="3" xfId="0" applyFont="1" applyFill="1" applyBorder="1" applyAlignment="1">
      <alignment horizontal="right" vertical="center"/>
    </xf>
    <xf numFmtId="0" fontId="4" fillId="2" borderId="4" xfId="0" applyFont="1" applyFill="1" applyBorder="1" applyAlignment="1" applyProtection="1">
      <alignment vertical="center"/>
    </xf>
    <xf numFmtId="0" fontId="5" fillId="0" borderId="3" xfId="0" applyFont="1" applyBorder="1" applyAlignment="1">
      <alignment horizontal="right" vertical="center"/>
    </xf>
    <xf numFmtId="0" fontId="5" fillId="0" borderId="4" xfId="0" applyFont="1" applyBorder="1" applyAlignment="1" applyProtection="1">
      <alignment vertical="center"/>
    </xf>
    <xf numFmtId="1" fontId="4" fillId="2" borderId="5" xfId="0" applyNumberFormat="1" applyFont="1" applyFill="1" applyBorder="1" applyAlignment="1" applyProtection="1">
      <alignment horizontal="right" vertical="center"/>
      <protection locked="0"/>
    </xf>
    <xf numFmtId="0" fontId="0" fillId="0" borderId="3" xfId="0" applyBorder="1" applyAlignment="1">
      <alignment horizontal="right" vertical="center"/>
    </xf>
    <xf numFmtId="4" fontId="5" fillId="0" borderId="5" xfId="0" applyNumberFormat="1" applyFont="1" applyBorder="1" applyAlignment="1">
      <alignment horizontal="right" vertical="center"/>
    </xf>
    <xf numFmtId="0" fontId="0" fillId="0" borderId="4" xfId="0" applyBorder="1" applyAlignment="1" applyProtection="1">
      <alignment vertical="center"/>
    </xf>
    <xf numFmtId="4" fontId="5" fillId="0" borderId="5" xfId="0" applyNumberFormat="1" applyFont="1" applyBorder="1" applyAlignment="1">
      <alignment vertical="center"/>
    </xf>
    <xf numFmtId="2" fontId="5" fillId="0" borderId="5" xfId="0" applyNumberFormat="1" applyFont="1" applyBorder="1" applyAlignment="1">
      <alignment vertical="center"/>
    </xf>
    <xf numFmtId="0" fontId="5" fillId="0" borderId="3" xfId="0" applyFont="1" applyFill="1" applyBorder="1" applyAlignment="1" applyProtection="1">
      <alignment horizontal="right" vertical="center"/>
    </xf>
    <xf numFmtId="0" fontId="5" fillId="0" borderId="4" xfId="0" applyFont="1" applyFill="1" applyBorder="1" applyAlignment="1" applyProtection="1">
      <alignment vertical="center"/>
    </xf>
    <xf numFmtId="4" fontId="5" fillId="0" borderId="5" xfId="0" applyNumberFormat="1" applyFont="1" applyFill="1" applyBorder="1" applyAlignment="1" applyProtection="1">
      <alignment horizontal="right" vertical="center"/>
    </xf>
    <xf numFmtId="2" fontId="5" fillId="0" borderId="5" xfId="0" applyNumberFormat="1" applyFont="1" applyFill="1" applyBorder="1" applyAlignment="1" applyProtection="1">
      <alignment horizontal="right" vertical="center"/>
    </xf>
    <xf numFmtId="0" fontId="4" fillId="2" borderId="6" xfId="0" applyFont="1" applyFill="1" applyBorder="1" applyAlignment="1">
      <alignment horizontal="right" vertical="center"/>
    </xf>
    <xf numFmtId="0" fontId="4" fillId="2" borderId="7" xfId="0" applyFont="1" applyFill="1" applyBorder="1" applyAlignment="1" applyProtection="1">
      <alignment vertical="center"/>
    </xf>
    <xf numFmtId="0" fontId="2" fillId="0" borderId="6" xfId="0" applyFont="1" applyFill="1" applyBorder="1" applyAlignment="1">
      <alignment horizontal="right" vertical="center"/>
    </xf>
    <xf numFmtId="0" fontId="2" fillId="0" borderId="7" xfId="0" applyFont="1" applyFill="1" applyBorder="1" applyAlignment="1" applyProtection="1">
      <alignment vertical="center"/>
    </xf>
    <xf numFmtId="0" fontId="5" fillId="0" borderId="6" xfId="0" applyFont="1" applyFill="1" applyBorder="1" applyAlignment="1">
      <alignment horizontal="right" vertical="center"/>
    </xf>
    <xf numFmtId="0" fontId="5" fillId="0" borderId="7" xfId="0" applyFont="1" applyFill="1" applyBorder="1" applyAlignment="1" applyProtection="1">
      <alignment vertical="center"/>
    </xf>
    <xf numFmtId="0" fontId="10" fillId="0" borderId="6" xfId="0" applyFont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5" fillId="0" borderId="1" xfId="0" applyFont="1" applyFill="1" applyBorder="1" applyAlignment="1">
      <alignment horizontal="right" vertical="center"/>
    </xf>
    <xf numFmtId="0" fontId="5" fillId="0" borderId="2" xfId="0" applyFont="1" applyBorder="1" applyAlignment="1">
      <alignment vertical="center"/>
    </xf>
    <xf numFmtId="0" fontId="4" fillId="2" borderId="4" xfId="0" applyFont="1" applyFill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3" xfId="0" applyFont="1" applyFill="1" applyBorder="1" applyAlignment="1">
      <alignment horizontal="right" vertical="center"/>
    </xf>
    <xf numFmtId="0" fontId="5" fillId="0" borderId="4" xfId="0" applyFont="1" applyFill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1" xfId="0" applyBorder="1" applyAlignment="1">
      <alignment horizontal="right"/>
    </xf>
    <xf numFmtId="0" fontId="0" fillId="0" borderId="2" xfId="0" applyBorder="1"/>
    <xf numFmtId="0" fontId="4" fillId="2" borderId="3" xfId="0" applyFont="1" applyFill="1" applyBorder="1" applyAlignment="1">
      <alignment horizontal="right"/>
    </xf>
    <xf numFmtId="0" fontId="4" fillId="2" borderId="4" xfId="0" applyFont="1" applyFill="1" applyBorder="1"/>
    <xf numFmtId="0" fontId="5" fillId="0" borderId="3" xfId="0" applyFont="1" applyBorder="1" applyAlignment="1">
      <alignment horizontal="right"/>
    </xf>
    <xf numFmtId="0" fontId="5" fillId="0" borderId="4" xfId="0" applyFont="1" applyBorder="1"/>
    <xf numFmtId="0" fontId="0" fillId="0" borderId="3" xfId="0" applyBorder="1" applyAlignment="1">
      <alignment horizontal="right"/>
    </xf>
    <xf numFmtId="0" fontId="0" fillId="0" borderId="4" xfId="0" applyBorder="1"/>
    <xf numFmtId="0" fontId="4" fillId="2" borderId="6" xfId="0" applyFont="1" applyFill="1" applyBorder="1" applyAlignment="1">
      <alignment horizontal="right"/>
    </xf>
    <xf numFmtId="0" fontId="4" fillId="2" borderId="7" xfId="0" applyFont="1" applyFill="1" applyBorder="1"/>
    <xf numFmtId="0" fontId="0" fillId="0" borderId="8" xfId="0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2" fontId="0" fillId="5" borderId="4" xfId="0" applyNumberForma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0" fontId="0" fillId="5" borderId="13" xfId="0" applyFill="1" applyBorder="1" applyAlignment="1">
      <alignment horizontal="center" vertical="center"/>
    </xf>
    <xf numFmtId="2" fontId="0" fillId="5" borderId="7" xfId="0" applyNumberFormat="1" applyFill="1" applyBorder="1" applyAlignment="1">
      <alignment horizontal="center" vertical="center"/>
    </xf>
    <xf numFmtId="2" fontId="0" fillId="4" borderId="10" xfId="0" applyNumberForma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0" fontId="0" fillId="5" borderId="15" xfId="0" applyFill="1" applyBorder="1" applyAlignment="1">
      <alignment horizontal="center" vertical="center"/>
    </xf>
    <xf numFmtId="2" fontId="0" fillId="5" borderId="16" xfId="0" applyNumberForma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0" fillId="3" borderId="8" xfId="0" applyNumberFormat="1" applyFill="1" applyBorder="1" applyAlignment="1">
      <alignment horizontal="center" vertical="center"/>
    </xf>
    <xf numFmtId="2" fontId="0" fillId="3" borderId="18" xfId="0" applyNumberFormat="1" applyFill="1" applyBorder="1" applyAlignment="1">
      <alignment horizontal="center" vertical="center"/>
    </xf>
    <xf numFmtId="2" fontId="0" fillId="0" borderId="19" xfId="0" applyNumberFormat="1" applyBorder="1" applyAlignment="1">
      <alignment horizontal="center" vertical="center"/>
    </xf>
    <xf numFmtId="1" fontId="0" fillId="0" borderId="20" xfId="0" applyNumberFormat="1" applyBorder="1" applyAlignment="1">
      <alignment horizontal="center" vertical="center"/>
    </xf>
    <xf numFmtId="2" fontId="0" fillId="5" borderId="5" xfId="0" applyNumberFormat="1" applyFill="1" applyBorder="1" applyAlignment="1">
      <alignment horizontal="center" vertical="center"/>
    </xf>
    <xf numFmtId="1" fontId="0" fillId="5" borderId="4" xfId="0" applyNumberFormat="1" applyFill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1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15" xfId="0" applyNumberFormat="1" applyBorder="1" applyAlignment="1">
      <alignment horizontal="center" vertical="center"/>
    </xf>
    <xf numFmtId="1" fontId="0" fillId="0" borderId="16" xfId="0" applyNumberFormat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22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2" fontId="0" fillId="0" borderId="14" xfId="0" applyNumberFormat="1" applyBorder="1" applyAlignment="1">
      <alignment horizontal="center" vertical="center"/>
    </xf>
    <xf numFmtId="2" fontId="0" fillId="0" borderId="16" xfId="0" applyNumberForma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5" borderId="26" xfId="0" applyFill="1" applyBorder="1" applyAlignment="1">
      <alignment horizontal="center" vertical="center"/>
    </xf>
    <xf numFmtId="0" fontId="0" fillId="5" borderId="27" xfId="0" applyFill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5" borderId="28" xfId="0" applyFill="1" applyBorder="1" applyAlignment="1">
      <alignment horizontal="center" vertical="center"/>
    </xf>
    <xf numFmtId="0" fontId="0" fillId="5" borderId="29" xfId="0" applyFill="1" applyBorder="1" applyAlignment="1">
      <alignment horizontal="center" vertical="center"/>
    </xf>
    <xf numFmtId="0" fontId="0" fillId="3" borderId="30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3" borderId="32" xfId="0" applyFill="1" applyBorder="1" applyAlignment="1">
      <alignment horizontal="center" vertical="center"/>
    </xf>
    <xf numFmtId="0" fontId="0" fillId="3" borderId="33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26" xfId="0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0" fontId="0" fillId="0" borderId="0" xfId="0" applyBorder="1"/>
    <xf numFmtId="0" fontId="0" fillId="0" borderId="0" xfId="0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Alignment="1"/>
    <xf numFmtId="0" fontId="0" fillId="0" borderId="0" xfId="0" applyFill="1" applyBorder="1" applyAlignment="1"/>
    <xf numFmtId="0" fontId="3" fillId="0" borderId="0" xfId="0" applyFont="1" applyFill="1" applyBorder="1" applyAlignment="1">
      <alignment horizontal="center" vertical="center"/>
    </xf>
    <xf numFmtId="2" fontId="0" fillId="0" borderId="5" xfId="0" applyNumberFormat="1" applyBorder="1" applyAlignment="1" applyProtection="1">
      <alignment horizontal="right" vertical="center"/>
    </xf>
    <xf numFmtId="4" fontId="5" fillId="0" borderId="5" xfId="0" applyNumberFormat="1" applyFont="1" applyBorder="1" applyAlignment="1">
      <alignment horizontal="right" vertical="center"/>
    </xf>
    <xf numFmtId="0" fontId="5" fillId="0" borderId="5" xfId="0" applyFont="1" applyBorder="1" applyAlignment="1">
      <alignment horizontal="right" vertical="center"/>
    </xf>
    <xf numFmtId="4" fontId="5" fillId="0" borderId="36" xfId="0" applyNumberFormat="1" applyFont="1" applyFill="1" applyBorder="1" applyAlignment="1" applyProtection="1">
      <alignment horizontal="right" vertical="center"/>
    </xf>
    <xf numFmtId="0" fontId="5" fillId="0" borderId="37" xfId="0" applyFont="1" applyBorder="1" applyAlignment="1">
      <alignment horizontal="right" vertical="center"/>
    </xf>
    <xf numFmtId="4" fontId="4" fillId="2" borderId="5" xfId="0" applyNumberFormat="1" applyFont="1" applyFill="1" applyBorder="1" applyAlignment="1" applyProtection="1">
      <alignment horizontal="right" vertical="center"/>
      <protection locked="0"/>
    </xf>
    <xf numFmtId="0" fontId="0" fillId="2" borderId="5" xfId="0" applyFill="1" applyBorder="1" applyAlignment="1" applyProtection="1">
      <alignment horizontal="right" vertical="center"/>
      <protection locked="0"/>
    </xf>
    <xf numFmtId="1" fontId="4" fillId="2" borderId="5" xfId="0" applyNumberFormat="1" applyFont="1" applyFill="1" applyBorder="1" applyAlignment="1" applyProtection="1">
      <alignment horizontal="right" vertical="center"/>
      <protection locked="0"/>
    </xf>
    <xf numFmtId="1" fontId="0" fillId="2" borderId="5" xfId="0" applyNumberFormat="1" applyFill="1" applyBorder="1" applyAlignment="1" applyProtection="1">
      <alignment horizontal="right" vertical="center"/>
      <protection locked="0"/>
    </xf>
    <xf numFmtId="1" fontId="5" fillId="0" borderId="5" xfId="0" applyNumberFormat="1" applyFont="1" applyFill="1" applyBorder="1" applyAlignment="1" applyProtection="1">
      <alignment horizontal="right" vertical="center"/>
    </xf>
    <xf numFmtId="4" fontId="5" fillId="0" borderId="5" xfId="0" applyNumberFormat="1" applyFont="1" applyFill="1" applyBorder="1" applyAlignment="1" applyProtection="1">
      <alignment horizontal="right" vertical="center"/>
    </xf>
    <xf numFmtId="0" fontId="5" fillId="0" borderId="5" xfId="0" applyFont="1" applyFill="1" applyBorder="1" applyAlignment="1" applyProtection="1">
      <alignment horizontal="right" vertical="center"/>
    </xf>
    <xf numFmtId="0" fontId="1" fillId="0" borderId="55" xfId="0" applyFont="1" applyBorder="1" applyAlignment="1">
      <alignment horizontal="center" vertical="center"/>
    </xf>
    <xf numFmtId="0" fontId="1" fillId="0" borderId="56" xfId="0" applyFont="1" applyBorder="1" applyAlignment="1">
      <alignment horizontal="center" vertical="center"/>
    </xf>
    <xf numFmtId="0" fontId="2" fillId="0" borderId="56" xfId="0" applyFont="1" applyBorder="1" applyAlignment="1">
      <alignment horizontal="center" vertical="center"/>
    </xf>
    <xf numFmtId="0" fontId="2" fillId="0" borderId="57" xfId="0" applyFont="1" applyBorder="1" applyAlignment="1">
      <alignment horizontal="center" vertical="center"/>
    </xf>
    <xf numFmtId="0" fontId="2" fillId="0" borderId="58" xfId="0" applyFont="1" applyBorder="1" applyAlignment="1">
      <alignment horizontal="center" vertical="center"/>
    </xf>
    <xf numFmtId="0" fontId="3" fillId="5" borderId="40" xfId="0" applyFont="1" applyFill="1" applyBorder="1" applyAlignment="1">
      <alignment horizontal="center" vertical="center"/>
    </xf>
    <xf numFmtId="0" fontId="0" fillId="5" borderId="41" xfId="0" applyFill="1" applyBorder="1" applyAlignment="1">
      <alignment horizontal="center" vertical="center"/>
    </xf>
    <xf numFmtId="0" fontId="0" fillId="5" borderId="42" xfId="0" applyFill="1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4" fontId="4" fillId="2" borderId="14" xfId="0" applyNumberFormat="1" applyFont="1" applyFill="1" applyBorder="1" applyAlignment="1" applyProtection="1">
      <alignment horizontal="right" vertical="center"/>
      <protection locked="0"/>
    </xf>
    <xf numFmtId="0" fontId="0" fillId="2" borderId="14" xfId="0" applyFill="1" applyBorder="1" applyAlignment="1" applyProtection="1">
      <alignment horizontal="right" vertical="center"/>
      <protection locked="0"/>
    </xf>
    <xf numFmtId="4" fontId="5" fillId="0" borderId="5" xfId="0" applyNumberFormat="1" applyFont="1" applyBorder="1" applyAlignment="1" applyProtection="1">
      <alignment horizontal="right" vertical="center"/>
    </xf>
    <xf numFmtId="0" fontId="5" fillId="0" borderId="5" xfId="0" applyFont="1" applyBorder="1" applyAlignment="1" applyProtection="1">
      <alignment horizontal="right" vertical="center"/>
    </xf>
    <xf numFmtId="164" fontId="4" fillId="2" borderId="5" xfId="0" applyNumberFormat="1" applyFont="1" applyFill="1" applyBorder="1" applyAlignment="1" applyProtection="1">
      <alignment horizontal="right" vertical="center"/>
      <protection locked="0"/>
    </xf>
    <xf numFmtId="164" fontId="0" fillId="2" borderId="5" xfId="0" applyNumberFormat="1" applyFill="1" applyBorder="1" applyAlignment="1" applyProtection="1">
      <alignment horizontal="right" vertical="center"/>
      <protection locked="0"/>
    </xf>
    <xf numFmtId="1" fontId="4" fillId="2" borderId="5" xfId="0" quotePrefix="1" applyNumberFormat="1" applyFont="1" applyFill="1" applyBorder="1" applyAlignment="1" applyProtection="1">
      <alignment horizontal="right" vertical="center"/>
      <protection locked="0"/>
    </xf>
    <xf numFmtId="1" fontId="5" fillId="0" borderId="36" xfId="0" applyNumberFormat="1" applyFont="1" applyFill="1" applyBorder="1" applyAlignment="1" applyProtection="1">
      <alignment horizontal="right" vertical="center"/>
    </xf>
    <xf numFmtId="1" fontId="0" fillId="0" borderId="37" xfId="0" applyNumberFormat="1" applyBorder="1" applyAlignment="1">
      <alignment horizontal="right" vertical="center"/>
    </xf>
    <xf numFmtId="2" fontId="2" fillId="0" borderId="36" xfId="0" applyNumberFormat="1" applyFont="1" applyFill="1" applyBorder="1" applyAlignment="1" applyProtection="1">
      <alignment horizontal="center" vertical="center"/>
    </xf>
    <xf numFmtId="2" fontId="2" fillId="0" borderId="37" xfId="0" applyNumberFormat="1" applyFont="1" applyBorder="1" applyAlignment="1">
      <alignment horizontal="center" vertical="center"/>
    </xf>
    <xf numFmtId="4" fontId="5" fillId="0" borderId="14" xfId="0" applyNumberFormat="1" applyFont="1" applyBorder="1" applyAlignment="1">
      <alignment horizontal="right" vertical="center"/>
    </xf>
    <xf numFmtId="0" fontId="5" fillId="0" borderId="14" xfId="0" applyFont="1" applyBorder="1" applyAlignment="1">
      <alignment horizontal="right" vertical="center"/>
    </xf>
    <xf numFmtId="1" fontId="4" fillId="2" borderId="36" xfId="0" applyNumberFormat="1" applyFont="1" applyFill="1" applyBorder="1" applyAlignment="1" applyProtection="1">
      <alignment horizontal="right" vertical="center"/>
      <protection locked="0"/>
    </xf>
    <xf numFmtId="1" fontId="0" fillId="2" borderId="37" xfId="0" applyNumberFormat="1" applyFill="1" applyBorder="1" applyAlignment="1" applyProtection="1">
      <alignment horizontal="right" vertical="center"/>
      <protection locked="0"/>
    </xf>
    <xf numFmtId="0" fontId="0" fillId="0" borderId="48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4" fontId="0" fillId="0" borderId="5" xfId="0" applyNumberFormat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10" fillId="0" borderId="51" xfId="0" applyFont="1" applyBorder="1" applyAlignment="1">
      <alignment horizontal="justify" vertical="center"/>
    </xf>
    <xf numFmtId="0" fontId="2" fillId="0" borderId="52" xfId="0" applyFont="1" applyBorder="1" applyAlignment="1">
      <alignment horizontal="justify" vertical="center"/>
    </xf>
    <xf numFmtId="0" fontId="2" fillId="0" borderId="53" xfId="0" applyFont="1" applyBorder="1" applyAlignment="1">
      <alignment horizontal="justify" vertical="center"/>
    </xf>
    <xf numFmtId="0" fontId="2" fillId="0" borderId="54" xfId="0" applyFont="1" applyBorder="1" applyAlignment="1">
      <alignment horizontal="justify" vertical="center"/>
    </xf>
    <xf numFmtId="4" fontId="4" fillId="2" borderId="13" xfId="0" applyNumberFormat="1" applyFont="1" applyFill="1" applyBorder="1" applyAlignment="1" applyProtection="1">
      <alignment horizontal="right" vertical="center"/>
      <protection locked="0"/>
    </xf>
    <xf numFmtId="0" fontId="4" fillId="2" borderId="13" xfId="0" applyFont="1" applyFill="1" applyBorder="1" applyAlignment="1" applyProtection="1">
      <alignment horizontal="right" vertical="center"/>
      <protection locked="0"/>
    </xf>
    <xf numFmtId="0" fontId="4" fillId="2" borderId="5" xfId="0" applyFont="1" applyFill="1" applyBorder="1" applyAlignment="1" applyProtection="1">
      <alignment horizontal="right" vertical="center"/>
      <protection locked="0"/>
    </xf>
    <xf numFmtId="0" fontId="0" fillId="0" borderId="44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4" fontId="0" fillId="0" borderId="14" xfId="0" applyNumberFormat="1" applyBorder="1" applyAlignment="1">
      <alignment horizontal="right" vertical="center"/>
    </xf>
    <xf numFmtId="0" fontId="0" fillId="0" borderId="14" xfId="0" applyBorder="1" applyAlignment="1">
      <alignment horizontal="right" vertical="center"/>
    </xf>
    <xf numFmtId="0" fontId="3" fillId="5" borderId="47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10" fillId="0" borderId="38" xfId="0" applyFont="1" applyBorder="1" applyAlignment="1" applyProtection="1">
      <alignment horizontal="center" vertical="center"/>
    </xf>
    <xf numFmtId="0" fontId="10" fillId="0" borderId="39" xfId="0" applyFont="1" applyBorder="1" applyAlignment="1" applyProtection="1">
      <alignment horizontal="center" vertical="center"/>
    </xf>
    <xf numFmtId="1" fontId="5" fillId="0" borderId="37" xfId="0" applyNumberFormat="1" applyFont="1" applyFill="1" applyBorder="1" applyAlignment="1">
      <alignment horizontal="right" vertical="center"/>
    </xf>
    <xf numFmtId="0" fontId="10" fillId="0" borderId="38" xfId="0" applyFont="1" applyBorder="1" applyAlignment="1">
      <alignment horizontal="center" vertical="center"/>
    </xf>
    <xf numFmtId="0" fontId="10" fillId="0" borderId="39" xfId="0" applyFont="1" applyBorder="1" applyAlignment="1">
      <alignment horizontal="center" vertical="center"/>
    </xf>
    <xf numFmtId="4" fontId="2" fillId="0" borderId="36" xfId="0" applyNumberFormat="1" applyFont="1" applyFill="1" applyBorder="1" applyAlignment="1" applyProtection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0" fillId="0" borderId="80" xfId="0" applyBorder="1" applyAlignment="1">
      <alignment horizontal="justify" vertical="center"/>
    </xf>
    <xf numFmtId="0" fontId="0" fillId="0" borderId="59" xfId="0" applyBorder="1" applyAlignment="1">
      <alignment horizontal="justify" vertical="center"/>
    </xf>
    <xf numFmtId="0" fontId="0" fillId="0" borderId="37" xfId="0" applyBorder="1" applyAlignment="1">
      <alignment horizontal="justify" vertical="center"/>
    </xf>
    <xf numFmtId="0" fontId="0" fillId="5" borderId="80" xfId="0" applyFill="1" applyBorder="1" applyAlignment="1">
      <alignment horizontal="justify" vertical="center"/>
    </xf>
    <xf numFmtId="0" fontId="0" fillId="5" borderId="59" xfId="0" applyFill="1" applyBorder="1" applyAlignment="1">
      <alignment horizontal="justify" vertical="center"/>
    </xf>
    <xf numFmtId="0" fontId="0" fillId="5" borderId="37" xfId="0" applyFill="1" applyBorder="1" applyAlignment="1">
      <alignment horizontal="justify" vertical="center"/>
    </xf>
    <xf numFmtId="0" fontId="0" fillId="0" borderId="93" xfId="0" applyBorder="1" applyAlignment="1">
      <alignment horizontal="justify" vertical="center"/>
    </xf>
    <xf numFmtId="0" fontId="0" fillId="0" borderId="11" xfId="0" applyBorder="1" applyAlignment="1">
      <alignment horizontal="justify" vertical="center"/>
    </xf>
    <xf numFmtId="0" fontId="0" fillId="0" borderId="94" xfId="0" applyBorder="1" applyAlignment="1">
      <alignment horizontal="justify" vertical="center"/>
    </xf>
    <xf numFmtId="0" fontId="0" fillId="5" borderId="95" xfId="0" applyFill="1" applyBorder="1" applyAlignment="1">
      <alignment horizontal="justify" vertical="center"/>
    </xf>
    <xf numFmtId="0" fontId="0" fillId="5" borderId="96" xfId="0" applyFill="1" applyBorder="1" applyAlignment="1">
      <alignment horizontal="justify" vertical="center"/>
    </xf>
    <xf numFmtId="0" fontId="0" fillId="5" borderId="97" xfId="0" applyFill="1" applyBorder="1" applyAlignment="1">
      <alignment horizontal="justify" vertical="center"/>
    </xf>
    <xf numFmtId="0" fontId="0" fillId="2" borderId="47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3" fillId="5" borderId="82" xfId="0" applyFont="1" applyFill="1" applyBorder="1" applyAlignment="1">
      <alignment horizontal="center" vertical="center"/>
    </xf>
    <xf numFmtId="0" fontId="3" fillId="5" borderId="83" xfId="0" applyFont="1" applyFill="1" applyBorder="1" applyAlignment="1">
      <alignment horizontal="center" vertical="center"/>
    </xf>
    <xf numFmtId="0" fontId="3" fillId="5" borderId="84" xfId="0" applyFont="1" applyFill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3" fillId="0" borderId="84" xfId="0" applyFont="1" applyBorder="1" applyAlignment="1">
      <alignment horizontal="center" vertical="center"/>
    </xf>
    <xf numFmtId="0" fontId="0" fillId="5" borderId="61" xfId="0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5" borderId="85" xfId="0" applyFill="1" applyBorder="1" applyAlignment="1">
      <alignment horizontal="center" vertical="center"/>
    </xf>
    <xf numFmtId="0" fontId="0" fillId="0" borderId="65" xfId="0" applyBorder="1" applyAlignment="1"/>
    <xf numFmtId="0" fontId="0" fillId="5" borderId="87" xfId="0" applyFill="1" applyBorder="1" applyAlignment="1">
      <alignment horizontal="center" vertical="center"/>
    </xf>
    <xf numFmtId="0" fontId="0" fillId="0" borderId="69" xfId="0" applyBorder="1" applyAlignment="1"/>
    <xf numFmtId="0" fontId="0" fillId="0" borderId="71" xfId="0" applyBorder="1" applyAlignment="1"/>
    <xf numFmtId="0" fontId="0" fillId="5" borderId="80" xfId="0" applyFill="1" applyBorder="1" applyAlignment="1">
      <alignment horizontal="center" vertical="center"/>
    </xf>
    <xf numFmtId="0" fontId="0" fillId="5" borderId="37" xfId="0" applyFill="1" applyBorder="1" applyAlignment="1"/>
    <xf numFmtId="0" fontId="0" fillId="0" borderId="80" xfId="0" applyBorder="1" applyAlignment="1">
      <alignment horizontal="center" vertical="center"/>
    </xf>
    <xf numFmtId="0" fontId="0" fillId="0" borderId="37" xfId="0" applyBorder="1" applyAlignment="1"/>
    <xf numFmtId="0" fontId="0" fillId="2" borderId="21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5" borderId="21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3" fillId="5" borderId="90" xfId="0" applyFont="1" applyFill="1" applyBorder="1" applyAlignment="1">
      <alignment horizontal="center" vertical="center"/>
    </xf>
    <xf numFmtId="0" fontId="3" fillId="5" borderId="91" xfId="0" applyFont="1" applyFill="1" applyBorder="1" applyAlignment="1">
      <alignment horizontal="center" vertical="center"/>
    </xf>
    <xf numFmtId="0" fontId="3" fillId="0" borderId="92" xfId="0" applyFont="1" applyBorder="1" applyAlignment="1">
      <alignment horizontal="center" vertical="center"/>
    </xf>
    <xf numFmtId="0" fontId="10" fillId="5" borderId="72" xfId="0" applyFont="1" applyFill="1" applyBorder="1" applyAlignment="1">
      <alignment horizontal="center" vertical="center"/>
    </xf>
    <xf numFmtId="0" fontId="10" fillId="5" borderId="73" xfId="0" applyFont="1" applyFill="1" applyBorder="1" applyAlignment="1">
      <alignment horizontal="center" vertical="center"/>
    </xf>
    <xf numFmtId="0" fontId="10" fillId="5" borderId="74" xfId="0" applyFont="1" applyFill="1" applyBorder="1" applyAlignment="1">
      <alignment horizontal="center" vertical="center"/>
    </xf>
    <xf numFmtId="0" fontId="0" fillId="5" borderId="77" xfId="0" applyFill="1" applyBorder="1" applyAlignment="1">
      <alignment horizontal="center" vertical="center"/>
    </xf>
    <xf numFmtId="0" fontId="0" fillId="0" borderId="78" xfId="0" applyBorder="1" applyAlignment="1">
      <alignment horizontal="center" vertical="center"/>
    </xf>
    <xf numFmtId="0" fontId="0" fillId="0" borderId="79" xfId="0" applyBorder="1" applyAlignment="1">
      <alignment horizontal="center" vertical="center"/>
    </xf>
    <xf numFmtId="0" fontId="0" fillId="0" borderId="81" xfId="0" applyBorder="1" applyAlignment="1"/>
    <xf numFmtId="0" fontId="0" fillId="2" borderId="85" xfId="0" applyFill="1" applyBorder="1" applyAlignment="1">
      <alignment horizontal="justify" vertical="center" wrapText="1"/>
    </xf>
    <xf numFmtId="0" fontId="0" fillId="2" borderId="64" xfId="0" applyFill="1" applyBorder="1" applyAlignment="1">
      <alignment horizontal="justify" vertical="center" wrapText="1"/>
    </xf>
    <xf numFmtId="0" fontId="0" fillId="2" borderId="86" xfId="0" applyFill="1" applyBorder="1" applyAlignment="1">
      <alignment horizontal="justify" vertical="center" wrapText="1"/>
    </xf>
    <xf numFmtId="0" fontId="0" fillId="2" borderId="87" xfId="0" applyFill="1" applyBorder="1" applyAlignment="1">
      <alignment horizontal="justify" vertical="center" wrapText="1"/>
    </xf>
    <xf numFmtId="0" fontId="0" fillId="2" borderId="68" xfId="0" applyFill="1" applyBorder="1" applyAlignment="1">
      <alignment horizontal="justify" vertical="center" wrapText="1"/>
    </xf>
    <xf numFmtId="0" fontId="0" fillId="2" borderId="88" xfId="0" applyFill="1" applyBorder="1" applyAlignment="1">
      <alignment horizontal="justify" vertical="center" wrapText="1"/>
    </xf>
    <xf numFmtId="0" fontId="0" fillId="5" borderId="35" xfId="0" applyFill="1" applyBorder="1" applyAlignment="1">
      <alignment horizontal="center" wrapText="1"/>
    </xf>
    <xf numFmtId="0" fontId="0" fillId="5" borderId="0" xfId="0" applyFill="1" applyBorder="1" applyAlignment="1">
      <alignment horizontal="center" wrapText="1"/>
    </xf>
    <xf numFmtId="0" fontId="0" fillId="5" borderId="89" xfId="0" applyFill="1" applyBorder="1" applyAlignment="1">
      <alignment horizontal="center" wrapText="1"/>
    </xf>
    <xf numFmtId="0" fontId="0" fillId="5" borderId="67" xfId="0" applyFill="1" applyBorder="1" applyAlignment="1">
      <alignment horizontal="center" wrapText="1"/>
    </xf>
    <xf numFmtId="0" fontId="0" fillId="5" borderId="68" xfId="0" applyFill="1" applyBorder="1" applyAlignment="1">
      <alignment horizontal="center" wrapText="1"/>
    </xf>
    <xf numFmtId="0" fontId="0" fillId="5" borderId="88" xfId="0" applyFill="1" applyBorder="1" applyAlignment="1">
      <alignment horizontal="center" wrapText="1"/>
    </xf>
    <xf numFmtId="0" fontId="0" fillId="0" borderId="61" xfId="0" applyBorder="1" applyAlignment="1">
      <alignment horizontal="center" vertical="center"/>
    </xf>
    <xf numFmtId="0" fontId="0" fillId="4" borderId="47" xfId="0" applyFill="1" applyBorder="1" applyAlignment="1">
      <alignment horizontal="justify" vertical="center"/>
    </xf>
    <xf numFmtId="0" fontId="0" fillId="4" borderId="9" xfId="0" applyFill="1" applyBorder="1" applyAlignment="1">
      <alignment horizontal="justify" vertical="center"/>
    </xf>
    <xf numFmtId="0" fontId="0" fillId="0" borderId="4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0" fillId="5" borderId="44" xfId="0" applyFill="1" applyBorder="1" applyAlignment="1">
      <alignment horizontal="justify" vertical="center"/>
    </xf>
    <xf numFmtId="0" fontId="0" fillId="5" borderId="45" xfId="0" applyFill="1" applyBorder="1" applyAlignment="1">
      <alignment horizontal="justify" vertical="center"/>
    </xf>
    <xf numFmtId="0" fontId="0" fillId="5" borderId="81" xfId="0" applyFill="1" applyBorder="1" applyAlignment="1">
      <alignment horizontal="justify" vertical="center"/>
    </xf>
    <xf numFmtId="0" fontId="0" fillId="5" borderId="27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3" fillId="5" borderId="8" xfId="0" applyFont="1" applyFill="1" applyBorder="1" applyAlignment="1">
      <alignment horizontal="center" vertical="center"/>
    </xf>
    <xf numFmtId="0" fontId="3" fillId="0" borderId="8" xfId="0" applyFont="1" applyBorder="1" applyAlignment="1"/>
    <xf numFmtId="0" fontId="3" fillId="5" borderId="61" xfId="0" applyFont="1" applyFill="1" applyBorder="1" applyAlignment="1">
      <alignment horizontal="center" vertical="center"/>
    </xf>
    <xf numFmtId="0" fontId="3" fillId="5" borderId="62" xfId="0" applyFont="1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2" borderId="32" xfId="0" applyFill="1" applyBorder="1" applyAlignment="1">
      <alignment horizontal="center" vertical="center"/>
    </xf>
    <xf numFmtId="0" fontId="0" fillId="0" borderId="32" xfId="0" applyBorder="1" applyAlignment="1"/>
    <xf numFmtId="0" fontId="0" fillId="2" borderId="34" xfId="0" applyFill="1" applyBorder="1" applyAlignment="1">
      <alignment horizontal="center" vertical="center"/>
    </xf>
    <xf numFmtId="0" fontId="0" fillId="0" borderId="34" xfId="0" applyBorder="1" applyAlignment="1"/>
    <xf numFmtId="0" fontId="0" fillId="3" borderId="63" xfId="0" applyFill="1" applyBorder="1" applyAlignment="1">
      <alignment horizontal="center" vertical="center"/>
    </xf>
    <xf numFmtId="0" fontId="0" fillId="0" borderId="64" xfId="0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0" fontId="0" fillId="3" borderId="67" xfId="0" applyFill="1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69" xfId="0" applyBorder="1" applyAlignment="1">
      <alignment horizontal="center" vertical="center"/>
    </xf>
    <xf numFmtId="0" fontId="0" fillId="5" borderId="31" xfId="0" applyFill="1" applyBorder="1" applyAlignment="1">
      <alignment horizontal="center" vertical="center"/>
    </xf>
    <xf numFmtId="0" fontId="0" fillId="2" borderId="64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25" xfId="0" applyFill="1" applyBorder="1" applyAlignment="1">
      <alignment horizontal="center" vertical="center"/>
    </xf>
    <xf numFmtId="0" fontId="0" fillId="4" borderId="24" xfId="0" applyFill="1" applyBorder="1" applyAlignment="1">
      <alignment horizontal="center" vertical="center"/>
    </xf>
    <xf numFmtId="0" fontId="0" fillId="4" borderId="26" xfId="0" applyFill="1" applyBorder="1" applyAlignment="1">
      <alignment horizontal="center" vertical="center"/>
    </xf>
    <xf numFmtId="0" fontId="0" fillId="4" borderId="28" xfId="0" applyFill="1" applyBorder="1" applyAlignment="1">
      <alignment horizontal="center" vertical="center"/>
    </xf>
    <xf numFmtId="0" fontId="0" fillId="6" borderId="30" xfId="0" applyFill="1" applyBorder="1" applyAlignment="1">
      <alignment horizontal="center" vertical="center"/>
    </xf>
    <xf numFmtId="0" fontId="0" fillId="6" borderId="75" xfId="0" applyFill="1" applyBorder="1" applyAlignment="1">
      <alignment horizontal="center" vertical="center"/>
    </xf>
    <xf numFmtId="0" fontId="0" fillId="6" borderId="76" xfId="0" applyFill="1" applyBorder="1" applyAlignment="1">
      <alignment horizontal="center" vertical="center"/>
    </xf>
    <xf numFmtId="0" fontId="0" fillId="2" borderId="61" xfId="0" applyFill="1" applyBorder="1" applyAlignment="1">
      <alignment horizontal="center" vertical="center"/>
    </xf>
    <xf numFmtId="0" fontId="0" fillId="2" borderId="62" xfId="0" applyFill="1" applyBorder="1" applyAlignment="1">
      <alignment horizontal="center" vertical="center"/>
    </xf>
    <xf numFmtId="0" fontId="0" fillId="3" borderId="32" xfId="0" applyFill="1" applyBorder="1" applyAlignment="1">
      <alignment horizontal="center" vertical="center"/>
    </xf>
    <xf numFmtId="0" fontId="0" fillId="3" borderId="33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0" fillId="3" borderId="64" xfId="0" applyFill="1" applyBorder="1" applyAlignment="1">
      <alignment horizontal="center" vertical="center"/>
    </xf>
    <xf numFmtId="0" fontId="0" fillId="3" borderId="65" xfId="0" applyFill="1" applyBorder="1" applyAlignment="1">
      <alignment horizontal="center" vertical="center"/>
    </xf>
    <xf numFmtId="0" fontId="0" fillId="3" borderId="35" xfId="0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0" fillId="3" borderId="66" xfId="0" applyFill="1" applyBorder="1" applyAlignment="1">
      <alignment horizontal="center" vertical="center"/>
    </xf>
    <xf numFmtId="0" fontId="0" fillId="3" borderId="68" xfId="0" applyFill="1" applyBorder="1" applyAlignment="1">
      <alignment horizontal="center" vertical="center"/>
    </xf>
    <xf numFmtId="0" fontId="0" fillId="3" borderId="69" xfId="0" applyFill="1" applyBorder="1" applyAlignment="1">
      <alignment horizontal="center" vertical="center"/>
    </xf>
    <xf numFmtId="0" fontId="0" fillId="0" borderId="70" xfId="0" applyBorder="1" applyAlignment="1">
      <alignment horizontal="justify" vertical="center" wrapText="1"/>
    </xf>
    <xf numFmtId="0" fontId="0" fillId="0" borderId="49" xfId="0" applyBorder="1" applyAlignment="1">
      <alignment horizontal="justify" vertical="center" wrapText="1"/>
    </xf>
    <xf numFmtId="0" fontId="0" fillId="0" borderId="71" xfId="0" applyBorder="1" applyAlignment="1">
      <alignment horizontal="justify" vertical="center" wrapText="1"/>
    </xf>
    <xf numFmtId="0" fontId="0" fillId="0" borderId="8" xfId="0" applyBorder="1" applyAlignment="1">
      <alignment horizontal="center" vertical="center" wrapText="1"/>
    </xf>
    <xf numFmtId="0" fontId="0" fillId="0" borderId="8" xfId="0" applyBorder="1" applyAlignment="1"/>
    <xf numFmtId="0" fontId="0" fillId="5" borderId="36" xfId="0" applyFill="1" applyBorder="1" applyAlignment="1">
      <alignment horizontal="justify" vertical="center" wrapText="1"/>
    </xf>
    <xf numFmtId="0" fontId="0" fillId="5" borderId="59" xfId="0" applyFill="1" applyBorder="1" applyAlignment="1">
      <alignment horizontal="justify" vertical="center" wrapText="1"/>
    </xf>
    <xf numFmtId="0" fontId="0" fillId="5" borderId="37" xfId="0" applyFill="1" applyBorder="1" applyAlignment="1">
      <alignment horizontal="justify" vertical="center" wrapText="1"/>
    </xf>
    <xf numFmtId="0" fontId="0" fillId="0" borderId="36" xfId="0" applyBorder="1" applyAlignment="1">
      <alignment horizontal="justify" vertical="center" wrapText="1"/>
    </xf>
    <xf numFmtId="0" fontId="0" fillId="0" borderId="59" xfId="0" applyBorder="1" applyAlignment="1">
      <alignment horizontal="justify" vertical="center" wrapText="1"/>
    </xf>
    <xf numFmtId="0" fontId="0" fillId="0" borderId="37" xfId="0" applyBorder="1" applyAlignment="1">
      <alignment horizontal="justify" vertical="center" wrapText="1"/>
    </xf>
    <xf numFmtId="0" fontId="0" fillId="0" borderId="38" xfId="0" applyBorder="1" applyAlignment="1">
      <alignment horizontal="justify" vertical="center" wrapText="1"/>
    </xf>
    <xf numFmtId="0" fontId="0" fillId="0" borderId="60" xfId="0" applyBorder="1" applyAlignment="1">
      <alignment horizontal="justify" vertical="center" wrapText="1"/>
    </xf>
    <xf numFmtId="0" fontId="0" fillId="0" borderId="39" xfId="0" applyBorder="1" applyAlignment="1">
      <alignment horizontal="justify" vertical="center" wrapText="1"/>
    </xf>
    <xf numFmtId="0" fontId="3" fillId="0" borderId="62" xfId="0" applyFont="1" applyBorder="1" applyAlignment="1"/>
    <xf numFmtId="0" fontId="0" fillId="0" borderId="31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3" xfId="0" applyBorder="1" applyAlignment="1">
      <alignment horizontal="center" vertical="center"/>
    </xf>
    <xf numFmtId="0" fontId="0" fillId="0" borderId="74" xfId="0" applyBorder="1" applyAlignment="1">
      <alignment horizontal="center" vertical="center"/>
    </xf>
    <xf numFmtId="0" fontId="3" fillId="5" borderId="7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t-BR"/>
              <a:t>GRÁFICO PARA DETERMINAÇÃO DO COEFICIENTE DE INFILTRAÇÃO</a:t>
            </a:r>
          </a:p>
        </c:rich>
      </c:tx>
      <c:layout>
        <c:manualLayout>
          <c:xMode val="edge"/>
          <c:yMode val="edge"/>
          <c:x val="0.16589894005184835"/>
          <c:y val="1.128668171557562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0629936260825078E-2"/>
          <c:y val="8.1264108352144468E-2"/>
          <c:w val="0.87096904847267498"/>
          <c:h val="0.7765237020316027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TABELAS!$A$116:$A$130</c:f>
              <c:numCache>
                <c:formatCode>General</c:formatCode>
                <c:ptCount val="15"/>
                <c:pt idx="0">
                  <c:v>21</c:v>
                </c:pt>
                <c:pt idx="1">
                  <c:v>22</c:v>
                </c:pt>
                <c:pt idx="2">
                  <c:v>23</c:v>
                </c:pt>
                <c:pt idx="3">
                  <c:v>25</c:v>
                </c:pt>
                <c:pt idx="4">
                  <c:v>28</c:v>
                </c:pt>
                <c:pt idx="5">
                  <c:v>33</c:v>
                </c:pt>
                <c:pt idx="6">
                  <c:v>39</c:v>
                </c:pt>
                <c:pt idx="7">
                  <c:v>47</c:v>
                </c:pt>
                <c:pt idx="8">
                  <c:v>57</c:v>
                </c:pt>
                <c:pt idx="9">
                  <c:v>73</c:v>
                </c:pt>
                <c:pt idx="10">
                  <c:v>96</c:v>
                </c:pt>
                <c:pt idx="11">
                  <c:v>115</c:v>
                </c:pt>
                <c:pt idx="12">
                  <c:v>130</c:v>
                </c:pt>
                <c:pt idx="13">
                  <c:v>140</c:v>
                </c:pt>
                <c:pt idx="14">
                  <c:v>150</c:v>
                </c:pt>
              </c:numCache>
            </c:numRef>
          </c:xVal>
          <c:yVal>
            <c:numRef>
              <c:f>TABELAS!$B$116:$B$130</c:f>
              <c:numCache>
                <c:formatCode>General</c:formatCode>
                <c:ptCount val="15"/>
                <c:pt idx="0">
                  <c:v>22</c:v>
                </c:pt>
                <c:pt idx="1">
                  <c:v>20</c:v>
                </c:pt>
                <c:pt idx="2">
                  <c:v>18</c:v>
                </c:pt>
                <c:pt idx="3">
                  <c:v>16</c:v>
                </c:pt>
                <c:pt idx="4">
                  <c:v>14</c:v>
                </c:pt>
                <c:pt idx="5">
                  <c:v>12</c:v>
                </c:pt>
                <c:pt idx="6">
                  <c:v>10</c:v>
                </c:pt>
                <c:pt idx="7">
                  <c:v>8</c:v>
                </c:pt>
                <c:pt idx="8">
                  <c:v>6</c:v>
                </c:pt>
                <c:pt idx="9">
                  <c:v>4</c:v>
                </c:pt>
                <c:pt idx="10">
                  <c:v>2</c:v>
                </c:pt>
                <c:pt idx="11">
                  <c:v>1</c:v>
                </c:pt>
                <c:pt idx="12">
                  <c:v>0.5</c:v>
                </c:pt>
                <c:pt idx="13">
                  <c:v>0.4</c:v>
                </c:pt>
                <c:pt idx="14">
                  <c:v>0.3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E71-40A5-A4C0-A9658B5AA05E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TABELAS!$A$116:$A$130</c:f>
              <c:numCache>
                <c:formatCode>General</c:formatCode>
                <c:ptCount val="15"/>
                <c:pt idx="0">
                  <c:v>21</c:v>
                </c:pt>
                <c:pt idx="1">
                  <c:v>22</c:v>
                </c:pt>
                <c:pt idx="2">
                  <c:v>23</c:v>
                </c:pt>
                <c:pt idx="3">
                  <c:v>25</c:v>
                </c:pt>
                <c:pt idx="4">
                  <c:v>28</c:v>
                </c:pt>
                <c:pt idx="5">
                  <c:v>33</c:v>
                </c:pt>
                <c:pt idx="6">
                  <c:v>39</c:v>
                </c:pt>
                <c:pt idx="7">
                  <c:v>47</c:v>
                </c:pt>
                <c:pt idx="8">
                  <c:v>57</c:v>
                </c:pt>
                <c:pt idx="9">
                  <c:v>73</c:v>
                </c:pt>
                <c:pt idx="10">
                  <c:v>96</c:v>
                </c:pt>
                <c:pt idx="11">
                  <c:v>115</c:v>
                </c:pt>
                <c:pt idx="12">
                  <c:v>130</c:v>
                </c:pt>
                <c:pt idx="13">
                  <c:v>140</c:v>
                </c:pt>
                <c:pt idx="14">
                  <c:v>150</c:v>
                </c:pt>
              </c:numCache>
            </c:numRef>
          </c:xVal>
          <c:yVal>
            <c:numRef>
              <c:f>TABELAS!$C$116:$C$130</c:f>
              <c:numCache>
                <c:formatCode>General</c:formatCode>
                <c:ptCount val="15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E71-40A5-A4C0-A9658B5AA05E}"/>
            </c:ext>
          </c:extLst>
        </c:ser>
        <c:ser>
          <c:idx val="2"/>
          <c:order val="2"/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TABELAS!$A$116:$A$130</c:f>
              <c:numCache>
                <c:formatCode>General</c:formatCode>
                <c:ptCount val="15"/>
                <c:pt idx="0">
                  <c:v>21</c:v>
                </c:pt>
                <c:pt idx="1">
                  <c:v>22</c:v>
                </c:pt>
                <c:pt idx="2">
                  <c:v>23</c:v>
                </c:pt>
                <c:pt idx="3">
                  <c:v>25</c:v>
                </c:pt>
                <c:pt idx="4">
                  <c:v>28</c:v>
                </c:pt>
                <c:pt idx="5">
                  <c:v>33</c:v>
                </c:pt>
                <c:pt idx="6">
                  <c:v>39</c:v>
                </c:pt>
                <c:pt idx="7">
                  <c:v>47</c:v>
                </c:pt>
                <c:pt idx="8">
                  <c:v>57</c:v>
                </c:pt>
                <c:pt idx="9">
                  <c:v>73</c:v>
                </c:pt>
                <c:pt idx="10">
                  <c:v>96</c:v>
                </c:pt>
                <c:pt idx="11">
                  <c:v>115</c:v>
                </c:pt>
                <c:pt idx="12">
                  <c:v>130</c:v>
                </c:pt>
                <c:pt idx="13">
                  <c:v>140</c:v>
                </c:pt>
                <c:pt idx="14">
                  <c:v>150</c:v>
                </c:pt>
              </c:numCache>
            </c:numRef>
          </c:xVal>
          <c:yVal>
            <c:numRef>
              <c:f>TABELAS!$D$116:$D$130</c:f>
              <c:numCache>
                <c:formatCode>General</c:formatCode>
                <c:ptCount val="15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E71-40A5-A4C0-A9658B5AA0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53362800"/>
        <c:axId val="1353373136"/>
      </c:scatterChart>
      <c:valAx>
        <c:axId val="135336280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t-BR"/>
                  <a:t>Coeficiente de infiltração (litros / m2 / dia)</a:t>
                </a:r>
              </a:p>
            </c:rich>
          </c:tx>
          <c:layout>
            <c:manualLayout>
              <c:xMode val="edge"/>
              <c:yMode val="edge"/>
              <c:x val="0.37020017659082938"/>
              <c:y val="0.9187358916478555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1353373136"/>
        <c:crosses val="autoZero"/>
        <c:crossBetween val="midCat"/>
        <c:majorUnit val="10"/>
        <c:minorUnit val="5"/>
      </c:valAx>
      <c:valAx>
        <c:axId val="13533731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t-BR"/>
                  <a:t>Tempo de infiltração (minutos por rebaixamento de 1 cm)</a:t>
                </a:r>
              </a:p>
            </c:rich>
          </c:tx>
          <c:layout>
            <c:manualLayout>
              <c:xMode val="edge"/>
              <c:yMode val="edge"/>
              <c:x val="2.4577572964669739E-2"/>
              <c:y val="0.15801354401805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1353362800"/>
        <c:crosses val="autoZero"/>
        <c:crossBetween val="midCat"/>
        <c:majorUnit val="2"/>
        <c:minorUnit val="1"/>
      </c:valAx>
      <c:spPr>
        <a:solidFill>
          <a:srgbClr val="FFFF99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BR"/>
    </a:p>
  </c:txPr>
  <c:printSettings>
    <c:headerFooter alignWithMargins="0"/>
    <c:pageMargins b="0.984251969" l="0.78740157499999996" r="0.78740157499999996" t="0.984251969" header="0.49212598499999999" footer="0.49212598499999999"/>
    <c:pageSetup paperSize="9" orientation="landscape" horizontalDpi="300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t-BR"/>
              <a:t>GRÁFICO PARA DETERMINAÇÃO DO COEFICIENTE DE INFILTRAÇÃO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'DESENHO 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'DESENHO 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A9B-4239-B6AE-A1CB152DFEC6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'DESENHO 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'DESENHO 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A9B-4239-B6AE-A1CB152DFEC6}"/>
            </c:ext>
          </c:extLst>
        </c:ser>
        <c:ser>
          <c:idx val="2"/>
          <c:order val="2"/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'DESENHO 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'DESENHO 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A9B-4239-B6AE-A1CB152DFE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53373680"/>
        <c:axId val="1353374224"/>
      </c:scatterChart>
      <c:valAx>
        <c:axId val="13533736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t-BR"/>
                  <a:t>Coeficiente de infiltração (litros / m2 / dia)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1353374224"/>
        <c:crosses val="autoZero"/>
        <c:crossBetween val="midCat"/>
        <c:majorUnit val="10"/>
        <c:minorUnit val="5"/>
      </c:valAx>
      <c:valAx>
        <c:axId val="13533742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t-BR"/>
                  <a:t>Tempo de infiltração (minutos por rebaixamento de 1 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1353373680"/>
        <c:crosses val="autoZero"/>
        <c:crossBetween val="midCat"/>
        <c:majorUnit val="2"/>
        <c:minorUnit val="1"/>
      </c:valAx>
      <c:spPr>
        <a:solidFill>
          <a:srgbClr val="FFFF99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BR"/>
    </a:p>
  </c:txPr>
  <c:printSettings>
    <c:headerFooter alignWithMargins="0"/>
    <c:pageMargins b="0.984251969" l="0.78740157499999996" r="0.78740157499999996" t="0.984251969" header="0.49212598499999999" footer="0.49212598499999999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t-BR"/>
              <a:t>GRÁFICO PARA DETERMINAÇÃO DO COEFICIENTE DE INFILTRAÇÃO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'DESENHO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'DESENHO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332-4D1A-871B-5B3E3DEDC46D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'DESENHO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'DESENHO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332-4D1A-871B-5B3E3DEDC46D}"/>
            </c:ext>
          </c:extLst>
        </c:ser>
        <c:ser>
          <c:idx val="2"/>
          <c:order val="2"/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'DESENHO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'DESENHO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332-4D1A-871B-5B3E3DEDC4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53374768"/>
        <c:axId val="1353375312"/>
      </c:scatterChart>
      <c:valAx>
        <c:axId val="135337476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t-BR"/>
                  <a:t>Coeficiente de infiltração (litros / m2 / dia)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1353375312"/>
        <c:crosses val="autoZero"/>
        <c:crossBetween val="midCat"/>
        <c:majorUnit val="10"/>
        <c:minorUnit val="5"/>
      </c:valAx>
      <c:valAx>
        <c:axId val="13533753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t-BR"/>
                  <a:t>Tempo de infiltração (minutos por rebaixamento de 1 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1353374768"/>
        <c:crosses val="autoZero"/>
        <c:crossBetween val="midCat"/>
        <c:majorUnit val="2"/>
        <c:minorUnit val="1"/>
      </c:valAx>
      <c:spPr>
        <a:solidFill>
          <a:srgbClr val="FFFF99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BR"/>
    </a:p>
  </c:txPr>
  <c:printSettings>
    <c:headerFooter alignWithMargins="0"/>
    <c:pageMargins b="0.984251969" l="0.78740157499999996" r="0.78740157499999996" t="0.984251969" header="0.49212598499999999" footer="0.49212598499999999"/>
    <c:pageSetup paperSize="9" orientation="landscape" horizontalDpi="300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134</xdr:row>
      <xdr:rowOff>142875</xdr:rowOff>
    </xdr:from>
    <xdr:to>
      <xdr:col>6</xdr:col>
      <xdr:colOff>0</xdr:colOff>
      <xdr:row>160</xdr:row>
      <xdr:rowOff>152400</xdr:rowOff>
    </xdr:to>
    <xdr:graphicFrame macro="">
      <xdr:nvGraphicFramePr>
        <xdr:cNvPr id="1077" name="Chart 1">
          <a:extLst>
            <a:ext uri="{FF2B5EF4-FFF2-40B4-BE49-F238E27FC236}">
              <a16:creationId xmlns:a16="http://schemas.microsoft.com/office/drawing/2014/main" id="{00000000-0008-0000-0100-000035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0</xdr:col>
      <xdr:colOff>0</xdr:colOff>
      <xdr:row>14</xdr:row>
      <xdr:rowOff>0</xdr:rowOff>
    </xdr:to>
    <xdr:graphicFrame macro="">
      <xdr:nvGraphicFramePr>
        <xdr:cNvPr id="2102" name="Chart 1">
          <a:extLst>
            <a:ext uri="{FF2B5EF4-FFF2-40B4-BE49-F238E27FC236}">
              <a16:creationId xmlns:a16="http://schemas.microsoft.com/office/drawing/2014/main" id="{00000000-0008-0000-0200-000036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200025</xdr:colOff>
          <xdr:row>7</xdr:row>
          <xdr:rowOff>28575</xdr:rowOff>
        </xdr:from>
        <xdr:to>
          <xdr:col>7</xdr:col>
          <xdr:colOff>1171575</xdr:colOff>
          <xdr:row>50</xdr:row>
          <xdr:rowOff>19050</xdr:rowOff>
        </xdr:to>
        <xdr:sp macro="" textlink="">
          <xdr:nvSpPr>
            <xdr:cNvPr id="2050" name="Object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2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0</xdr:col>
      <xdr:colOff>0</xdr:colOff>
      <xdr:row>14</xdr:row>
      <xdr:rowOff>0</xdr:rowOff>
    </xdr:to>
    <xdr:graphicFrame macro="">
      <xdr:nvGraphicFramePr>
        <xdr:cNvPr id="3125" name="Chart 1">
          <a:extLst>
            <a:ext uri="{FF2B5EF4-FFF2-40B4-BE49-F238E27FC236}">
              <a16:creationId xmlns:a16="http://schemas.microsoft.com/office/drawing/2014/main" id="{00000000-0008-0000-0300-0000350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/>
  <dimension ref="A1:F62"/>
  <sheetViews>
    <sheetView windowProtection="1" tabSelected="1" zoomScaleNormal="100" workbookViewId="0">
      <selection activeCell="B15" sqref="B15"/>
    </sheetView>
  </sheetViews>
  <sheetFormatPr defaultRowHeight="12.75" x14ac:dyDescent="0.2"/>
  <cols>
    <col min="1" max="1" width="54.42578125" customWidth="1"/>
    <col min="2" max="5" width="9.7109375" customWidth="1"/>
    <col min="6" max="6" width="7.85546875" customWidth="1"/>
  </cols>
  <sheetData>
    <row r="1" spans="1:6" ht="27" customHeight="1" x14ac:dyDescent="0.2">
      <c r="A1" s="128" t="s">
        <v>0</v>
      </c>
      <c r="B1" s="129"/>
      <c r="C1" s="130"/>
      <c r="D1" s="131"/>
      <c r="E1" s="131"/>
      <c r="F1" s="132"/>
    </row>
    <row r="2" spans="1:6" ht="15" customHeight="1" x14ac:dyDescent="0.2">
      <c r="A2" s="133" t="s">
        <v>1</v>
      </c>
      <c r="B2" s="134"/>
      <c r="C2" s="134"/>
      <c r="D2" s="135"/>
      <c r="E2" s="135"/>
      <c r="F2" s="136"/>
    </row>
    <row r="3" spans="1:6" x14ac:dyDescent="0.2">
      <c r="A3" s="1" t="s">
        <v>2</v>
      </c>
      <c r="B3" s="137">
        <v>2</v>
      </c>
      <c r="C3" s="138"/>
      <c r="D3" s="137">
        <v>40</v>
      </c>
      <c r="E3" s="138"/>
      <c r="F3" s="2" t="s">
        <v>3</v>
      </c>
    </row>
    <row r="4" spans="1:6" x14ac:dyDescent="0.2">
      <c r="A4" s="3" t="s">
        <v>4</v>
      </c>
      <c r="B4" s="121">
        <v>50</v>
      </c>
      <c r="C4" s="122" t="s">
        <v>5</v>
      </c>
      <c r="D4" s="121">
        <v>150</v>
      </c>
      <c r="E4" s="122" t="s">
        <v>5</v>
      </c>
      <c r="F4" s="4" t="s">
        <v>6</v>
      </c>
    </row>
    <row r="5" spans="1:6" x14ac:dyDescent="0.2">
      <c r="A5" s="5" t="s">
        <v>7</v>
      </c>
      <c r="B5" s="139">
        <f>IF(B3*B4&lt;=1500,1,IF(AND(B3*B4&gt;1500,B3*B4&lt;=3000),0.92,IF(AND(B3*B4&gt;3000,B3*B4&lt;=4500),0.83,IF(AND(B3*B4&gt;4500,B3*B4&lt;=6000),0.75,IF(AND(B3*B4&gt;6000,B3*B4&lt;=7500),0.67,IF(AND(B3*B4&gt;7500,B3*B4&lt;=9000),0.58,0.5))))))</f>
        <v>1</v>
      </c>
      <c r="C5" s="140" t="s">
        <v>8</v>
      </c>
      <c r="D5" s="139">
        <f>IF(D3*D4&lt;=1500,1,IF(AND(D3*D4&gt;1500,D3*D4&lt;=3000),0.92,IF(AND(D3*D4&gt;3000,D3*D4&lt;=4500),0.83,IF(AND(D3*D4&gt;4500,D3*D4&lt;=6000),0.75,IF(AND(D3*D4&gt;6000,D3*D4&lt;=7500),0.67,IF(AND(D3*D4&gt;7500,D3*D4&lt;=9000),0.58,0.5))))))</f>
        <v>0.75</v>
      </c>
      <c r="E5" s="140" t="s">
        <v>8</v>
      </c>
      <c r="F5" s="6" t="s">
        <v>8</v>
      </c>
    </row>
    <row r="6" spans="1:6" x14ac:dyDescent="0.2">
      <c r="A6" s="3" t="s">
        <v>9</v>
      </c>
      <c r="B6" s="141">
        <v>20</v>
      </c>
      <c r="C6" s="142" t="s">
        <v>8</v>
      </c>
      <c r="D6" s="141">
        <v>20</v>
      </c>
      <c r="E6" s="142" t="s">
        <v>8</v>
      </c>
      <c r="F6" s="4" t="s">
        <v>10</v>
      </c>
    </row>
    <row r="7" spans="1:6" x14ac:dyDescent="0.2">
      <c r="A7" s="3" t="s">
        <v>11</v>
      </c>
      <c r="B7" s="123">
        <v>2</v>
      </c>
      <c r="C7" s="124" t="s">
        <v>8</v>
      </c>
      <c r="D7" s="123">
        <v>2</v>
      </c>
      <c r="E7" s="124" t="s">
        <v>8</v>
      </c>
      <c r="F7" s="4" t="s">
        <v>12</v>
      </c>
    </row>
    <row r="8" spans="1:6" x14ac:dyDescent="0.2">
      <c r="A8" s="5" t="s">
        <v>13</v>
      </c>
      <c r="B8" s="139">
        <f>IF(B7=1,TABELAS!G43,IF(B7=2,TABELAS!G44,IF(B7=3,TABELAS!G45,IF(B7=4,TABELAS!G46,IF(B7=5,TABELAS!G47,TABELAS!G48)))))</f>
        <v>97</v>
      </c>
      <c r="C8" s="140" t="s">
        <v>8</v>
      </c>
      <c r="D8" s="139">
        <f>IF(D7=1,TABELAS!H43,IF(D7=2,TABELAS!H44,IF(D7=3,TABELAS!H45,IF(D7=4,TABELAS!H46,IF(D7=5,TABELAS!H47,TABELAS!H48)))))</f>
        <v>97</v>
      </c>
      <c r="E8" s="140" t="s">
        <v>8</v>
      </c>
      <c r="F8" s="6" t="s">
        <v>14</v>
      </c>
    </row>
    <row r="9" spans="1:6" x14ac:dyDescent="0.2">
      <c r="A9" s="3" t="s">
        <v>15</v>
      </c>
      <c r="B9" s="121">
        <v>0.75</v>
      </c>
      <c r="C9" s="122" t="s">
        <v>5</v>
      </c>
      <c r="D9" s="121">
        <v>1</v>
      </c>
      <c r="E9" s="122" t="s">
        <v>5</v>
      </c>
      <c r="F9" s="4" t="s">
        <v>6</v>
      </c>
    </row>
    <row r="10" spans="1:6" x14ac:dyDescent="0.2">
      <c r="A10" s="8" t="s">
        <v>16</v>
      </c>
      <c r="B10" s="117">
        <f>1000+B3*(B4*B5+B8*B9)</f>
        <v>1245.5</v>
      </c>
      <c r="C10" s="118" t="s">
        <v>14</v>
      </c>
      <c r="D10" s="117">
        <f>1000+D3*(D4*D5+D8*D9)</f>
        <v>9380</v>
      </c>
      <c r="E10" s="118" t="s">
        <v>14</v>
      </c>
      <c r="F10" s="10" t="s">
        <v>14</v>
      </c>
    </row>
    <row r="11" spans="1:6" x14ac:dyDescent="0.2">
      <c r="A11" s="3" t="s">
        <v>163</v>
      </c>
      <c r="B11" s="123">
        <v>100</v>
      </c>
      <c r="C11" s="123" t="s">
        <v>17</v>
      </c>
      <c r="D11" s="123">
        <v>100</v>
      </c>
      <c r="E11" s="123" t="s">
        <v>17</v>
      </c>
      <c r="F11" s="4" t="s">
        <v>18</v>
      </c>
    </row>
    <row r="12" spans="1:6" x14ac:dyDescent="0.2">
      <c r="A12" s="3" t="s">
        <v>19</v>
      </c>
      <c r="B12" s="123">
        <v>1</v>
      </c>
      <c r="C12" s="123" t="s">
        <v>17</v>
      </c>
      <c r="D12" s="143" t="s">
        <v>189</v>
      </c>
      <c r="E12" s="123" t="s">
        <v>17</v>
      </c>
      <c r="F12" s="4" t="s">
        <v>20</v>
      </c>
    </row>
    <row r="13" spans="1:6" x14ac:dyDescent="0.2">
      <c r="A13" s="5" t="s">
        <v>21</v>
      </c>
      <c r="B13" s="117">
        <v>0.8</v>
      </c>
      <c r="C13" s="118" t="s">
        <v>17</v>
      </c>
      <c r="D13" s="117">
        <v>0.8</v>
      </c>
      <c r="E13" s="118" t="s">
        <v>17</v>
      </c>
      <c r="F13" s="6" t="s">
        <v>17</v>
      </c>
    </row>
    <row r="14" spans="1:6" x14ac:dyDescent="0.2">
      <c r="A14" s="3" t="s">
        <v>22</v>
      </c>
      <c r="B14" s="121">
        <v>0.9</v>
      </c>
      <c r="C14" s="122"/>
      <c r="D14" s="121">
        <v>1.5</v>
      </c>
      <c r="E14" s="122"/>
      <c r="F14" s="4" t="s">
        <v>17</v>
      </c>
    </row>
    <row r="15" spans="1:6" x14ac:dyDescent="0.2">
      <c r="A15" s="5" t="s">
        <v>23</v>
      </c>
      <c r="B15" s="11">
        <f>B14*2</f>
        <v>1.8</v>
      </c>
      <c r="C15" s="12">
        <f>B14*4</f>
        <v>3.6</v>
      </c>
      <c r="D15" s="11">
        <f>D14*2</f>
        <v>3</v>
      </c>
      <c r="E15" s="12">
        <f>D14*4</f>
        <v>6</v>
      </c>
      <c r="F15" s="6" t="s">
        <v>17</v>
      </c>
    </row>
    <row r="16" spans="1:6" x14ac:dyDescent="0.2">
      <c r="A16" s="3" t="s">
        <v>24</v>
      </c>
      <c r="B16" s="121">
        <v>1.2</v>
      </c>
      <c r="C16" s="122" t="s">
        <v>17</v>
      </c>
      <c r="D16" s="121">
        <v>3.5</v>
      </c>
      <c r="E16" s="122" t="s">
        <v>17</v>
      </c>
      <c r="F16" s="4" t="s">
        <v>17</v>
      </c>
    </row>
    <row r="17" spans="1:6" x14ac:dyDescent="0.2">
      <c r="A17" s="5" t="s">
        <v>25</v>
      </c>
      <c r="B17" s="9">
        <f>IF(B10&lt;=6000,1.2,IF(AND(B10&gt;=6000,B10&lt;=10000),1.5,1.8))</f>
        <v>1.2</v>
      </c>
      <c r="C17" s="9">
        <f>IF(B10&lt;=6000,2.2,IF(AND(B10&gt;=6000,B10&lt;=10000),2.5,2.8))</f>
        <v>2.2000000000000002</v>
      </c>
      <c r="D17" s="9">
        <f>IF(D10&lt;=6000,1.2,IF(AND(D10&gt;=6000,D10&lt;=10000),1.5,1.8))</f>
        <v>1.5</v>
      </c>
      <c r="E17" s="9">
        <f>IF(D10&lt;=6000,2.2,IF(AND(D10&gt;=6000,D10&lt;=10000),2.5,2.8))</f>
        <v>2.5</v>
      </c>
      <c r="F17" s="6" t="s">
        <v>17</v>
      </c>
    </row>
    <row r="18" spans="1:6" x14ac:dyDescent="0.2">
      <c r="A18" s="3" t="s">
        <v>26</v>
      </c>
      <c r="B18" s="121">
        <v>1.2</v>
      </c>
      <c r="C18" s="122" t="s">
        <v>17</v>
      </c>
      <c r="D18" s="121">
        <v>1.8</v>
      </c>
      <c r="E18" s="122" t="s">
        <v>17</v>
      </c>
      <c r="F18" s="4" t="s">
        <v>17</v>
      </c>
    </row>
    <row r="19" spans="1:6" x14ac:dyDescent="0.2">
      <c r="A19" s="3" t="s">
        <v>186</v>
      </c>
      <c r="B19" s="123">
        <v>5</v>
      </c>
      <c r="C19" s="124" t="s">
        <v>17</v>
      </c>
      <c r="D19" s="123">
        <v>5</v>
      </c>
      <c r="E19" s="124" t="s">
        <v>17</v>
      </c>
      <c r="F19" s="4" t="s">
        <v>27</v>
      </c>
    </row>
    <row r="20" spans="1:6" x14ac:dyDescent="0.2">
      <c r="A20" s="3" t="s">
        <v>164</v>
      </c>
      <c r="B20" s="123">
        <v>5</v>
      </c>
      <c r="C20" s="124" t="s">
        <v>17</v>
      </c>
      <c r="D20" s="123">
        <v>5</v>
      </c>
      <c r="E20" s="124" t="s">
        <v>17</v>
      </c>
      <c r="F20" s="4" t="s">
        <v>27</v>
      </c>
    </row>
    <row r="21" spans="1:6" x14ac:dyDescent="0.2">
      <c r="A21" s="13" t="s">
        <v>28</v>
      </c>
      <c r="B21" s="125">
        <f>ROUNDUP(B18*100/3,0)</f>
        <v>40</v>
      </c>
      <c r="C21" s="125" t="s">
        <v>17</v>
      </c>
      <c r="D21" s="125">
        <f>ROUNDUP(D18*100/3,0)</f>
        <v>60</v>
      </c>
      <c r="E21" s="125" t="s">
        <v>17</v>
      </c>
      <c r="F21" s="14" t="s">
        <v>27</v>
      </c>
    </row>
    <row r="22" spans="1:6" x14ac:dyDescent="0.2">
      <c r="A22" s="13" t="s">
        <v>165</v>
      </c>
      <c r="B22" s="125">
        <v>5</v>
      </c>
      <c r="C22" s="125" t="s">
        <v>17</v>
      </c>
      <c r="D22" s="125">
        <v>5</v>
      </c>
      <c r="E22" s="125" t="s">
        <v>17</v>
      </c>
      <c r="F22" s="14" t="s">
        <v>27</v>
      </c>
    </row>
    <row r="23" spans="1:6" x14ac:dyDescent="0.2">
      <c r="A23" s="13" t="s">
        <v>29</v>
      </c>
      <c r="B23" s="126">
        <f>B18+B11/1000+B19/100+B20/100+B22/100</f>
        <v>1.4500000000000002</v>
      </c>
      <c r="C23" s="127" t="s">
        <v>17</v>
      </c>
      <c r="D23" s="126">
        <f>D18+D11/1000+D19/100+D20/100+D22/100</f>
        <v>2.0499999999999998</v>
      </c>
      <c r="E23" s="127" t="s">
        <v>17</v>
      </c>
      <c r="F23" s="14" t="s">
        <v>17</v>
      </c>
    </row>
    <row r="24" spans="1:6" x14ac:dyDescent="0.2">
      <c r="A24" s="13" t="s">
        <v>166</v>
      </c>
      <c r="B24" s="126">
        <f>B14*B16*B18*1000</f>
        <v>1296</v>
      </c>
      <c r="C24" s="127" t="s">
        <v>14</v>
      </c>
      <c r="D24" s="126">
        <f>D14*D16*D18*1000</f>
        <v>9450.0000000000018</v>
      </c>
      <c r="E24" s="127" t="s">
        <v>14</v>
      </c>
      <c r="F24" s="14" t="s">
        <v>14</v>
      </c>
    </row>
    <row r="25" spans="1:6" ht="15.75" x14ac:dyDescent="0.2">
      <c r="A25" s="13" t="s">
        <v>188</v>
      </c>
      <c r="B25" s="15" t="str">
        <f>IF(B12=2,B14*B16*B18*1000*2/3,"")</f>
        <v/>
      </c>
      <c r="C25" s="16" t="str">
        <f>IF(B12=2,B16*2/3,"")</f>
        <v/>
      </c>
      <c r="D25" s="15" t="str">
        <f>IF(D12=2,D14*D16*D18*1000*2/3,"")</f>
        <v/>
      </c>
      <c r="E25" s="16" t="str">
        <f>IF(D12=2,D16*2/3,"")</f>
        <v/>
      </c>
      <c r="F25" s="14" t="s">
        <v>30</v>
      </c>
    </row>
    <row r="26" spans="1:6" ht="15.75" x14ac:dyDescent="0.2">
      <c r="A26" s="13" t="s">
        <v>187</v>
      </c>
      <c r="B26" s="15" t="str">
        <f>IF(B12=2,B14*B16*B18*1000/3,"")</f>
        <v/>
      </c>
      <c r="C26" s="16" t="str">
        <f>IF(B12=2,B16/3,"")</f>
        <v/>
      </c>
      <c r="D26" s="15" t="str">
        <f>IF(D12=2,D14*D16*D18*1000/3,"")</f>
        <v/>
      </c>
      <c r="E26" s="16" t="str">
        <f>IF(D12=2,D16/3,"")</f>
        <v/>
      </c>
      <c r="F26" s="14" t="s">
        <v>30</v>
      </c>
    </row>
    <row r="27" spans="1:6" ht="14.25" x14ac:dyDescent="0.2">
      <c r="A27" s="13" t="s">
        <v>31</v>
      </c>
      <c r="B27" s="126" t="str">
        <f>IF(B12=2,0.05*B14*B18*10000,"")</f>
        <v/>
      </c>
      <c r="C27" s="127" t="s">
        <v>17</v>
      </c>
      <c r="D27" s="126" t="str">
        <f>IF(D12=2,0.05*D14*D18*10000,"")</f>
        <v/>
      </c>
      <c r="E27" s="127" t="s">
        <v>17</v>
      </c>
      <c r="F27" s="14" t="s">
        <v>168</v>
      </c>
    </row>
    <row r="28" spans="1:6" x14ac:dyDescent="0.2">
      <c r="A28" s="17" t="s">
        <v>169</v>
      </c>
      <c r="B28" s="7">
        <v>20</v>
      </c>
      <c r="C28" s="7">
        <v>10</v>
      </c>
      <c r="D28" s="7">
        <v>10</v>
      </c>
      <c r="E28" s="7">
        <v>20</v>
      </c>
      <c r="F28" s="18" t="s">
        <v>27</v>
      </c>
    </row>
    <row r="29" spans="1:6" x14ac:dyDescent="0.2">
      <c r="A29" s="17" t="s">
        <v>170</v>
      </c>
      <c r="B29" s="150">
        <v>30</v>
      </c>
      <c r="C29" s="151"/>
      <c r="D29" s="150">
        <v>30</v>
      </c>
      <c r="E29" s="151"/>
      <c r="F29" s="18" t="s">
        <v>27</v>
      </c>
    </row>
    <row r="30" spans="1:6" x14ac:dyDescent="0.2">
      <c r="A30" s="19" t="s">
        <v>32</v>
      </c>
      <c r="B30" s="146" t="str">
        <f>IF(B12=1,"","hu = "&amp;B18&amp;" &gt;= "&amp;ROUNDUP((B28+B29+B31)/100,2))</f>
        <v/>
      </c>
      <c r="C30" s="147"/>
      <c r="D30" s="146" t="e">
        <f>IF(D12=1,"","hu = "&amp;D18&amp;" &gt;= "&amp;ROUNDUP((D28+D29+D31)/100,2))</f>
        <v>#VALUE!</v>
      </c>
      <c r="E30" s="147"/>
      <c r="F30" s="20" t="s">
        <v>17</v>
      </c>
    </row>
    <row r="31" spans="1:6" x14ac:dyDescent="0.2">
      <c r="A31" s="21" t="s">
        <v>172</v>
      </c>
      <c r="B31" s="119" t="str">
        <f>IF(B12=2,IF(B7&lt;=3,100*B18/2,IF(B7&gt;3,200*B18/3,IF(B12=1,""))),"")</f>
        <v/>
      </c>
      <c r="C31" s="120"/>
      <c r="D31" s="119" t="str">
        <f>IF(D12=2,IF(D7&lt;=3,100*D18/2,IF(D7&gt;3,200*D18/3,IF(D12=1,""))),"")</f>
        <v/>
      </c>
      <c r="E31" s="120"/>
      <c r="F31" s="22" t="s">
        <v>27</v>
      </c>
    </row>
    <row r="32" spans="1:6" x14ac:dyDescent="0.2">
      <c r="A32" s="21" t="s">
        <v>33</v>
      </c>
      <c r="B32" s="144" t="str">
        <f>IF(B12=2,ROUNDUP(B27/B28/C28,0),IF(B12=1,""))</f>
        <v/>
      </c>
      <c r="C32" s="145"/>
      <c r="D32" s="144" t="b">
        <f>IF(D12=2,ROUNDUP(D27/D28/E28,0),IF(D12=1,""))</f>
        <v>0</v>
      </c>
      <c r="E32" s="145"/>
      <c r="F32" s="22" t="s">
        <v>20</v>
      </c>
    </row>
    <row r="33" spans="1:6" ht="12.75" customHeight="1" x14ac:dyDescent="0.2">
      <c r="A33" s="23" t="s">
        <v>34</v>
      </c>
      <c r="B33" s="172" t="str">
        <f>IF(AND(B10&gt;=1536,B24&gt;=B10),"Va = OK !","Va &lt; Vc ou &lt; Vn")</f>
        <v>Va &lt; Vc ou &lt; Vn</v>
      </c>
      <c r="C33" s="173"/>
      <c r="D33" s="172" t="str">
        <f>IF(AND(D10&gt;=1536,D24&gt;=D10),"Va = OK !","Va &lt; Vc ou &lt; Vn")</f>
        <v>Va = OK !</v>
      </c>
      <c r="E33" s="173"/>
      <c r="F33" s="24"/>
    </row>
    <row r="34" spans="1:6" ht="15" customHeight="1" x14ac:dyDescent="0.2">
      <c r="A34" s="133" t="s">
        <v>35</v>
      </c>
      <c r="B34" s="134"/>
      <c r="C34" s="134"/>
      <c r="D34" s="135"/>
      <c r="E34" s="135"/>
      <c r="F34" s="136"/>
    </row>
    <row r="35" spans="1:6" x14ac:dyDescent="0.2">
      <c r="A35" s="25" t="s">
        <v>36</v>
      </c>
      <c r="B35" s="148">
        <v>1.1000000000000001</v>
      </c>
      <c r="C35" s="149"/>
      <c r="D35" s="148">
        <v>1.1000000000000001</v>
      </c>
      <c r="E35" s="149"/>
      <c r="F35" s="26" t="s">
        <v>17</v>
      </c>
    </row>
    <row r="36" spans="1:6" x14ac:dyDescent="0.2">
      <c r="A36" s="3" t="s">
        <v>37</v>
      </c>
      <c r="B36" s="121">
        <v>2.8</v>
      </c>
      <c r="C36" s="163" t="s">
        <v>17</v>
      </c>
      <c r="D36" s="121">
        <v>1.5</v>
      </c>
      <c r="E36" s="163" t="s">
        <v>17</v>
      </c>
      <c r="F36" s="27" t="s">
        <v>17</v>
      </c>
    </row>
    <row r="37" spans="1:6" x14ac:dyDescent="0.2">
      <c r="A37" s="5" t="s">
        <v>25</v>
      </c>
      <c r="B37" s="9">
        <f>B17</f>
        <v>1.2</v>
      </c>
      <c r="C37" s="9">
        <f>C17</f>
        <v>2.2000000000000002</v>
      </c>
      <c r="D37" s="9">
        <f>D17</f>
        <v>1.5</v>
      </c>
      <c r="E37" s="9">
        <f>E17</f>
        <v>2.5</v>
      </c>
      <c r="F37" s="28" t="s">
        <v>17</v>
      </c>
    </row>
    <row r="38" spans="1:6" x14ac:dyDescent="0.2">
      <c r="A38" s="3" t="s">
        <v>26</v>
      </c>
      <c r="B38" s="121">
        <v>2.1</v>
      </c>
      <c r="C38" s="163" t="s">
        <v>17</v>
      </c>
      <c r="D38" s="121">
        <v>2.2000000000000002</v>
      </c>
      <c r="E38" s="163" t="s">
        <v>17</v>
      </c>
      <c r="F38" s="27" t="s">
        <v>17</v>
      </c>
    </row>
    <row r="39" spans="1:6" x14ac:dyDescent="0.2">
      <c r="A39" s="29" t="s">
        <v>29</v>
      </c>
      <c r="B39" s="117">
        <f>B38+B11/1000+B19/100+B20/100+B22/100</f>
        <v>2.3499999999999996</v>
      </c>
      <c r="C39" s="118" t="s">
        <v>14</v>
      </c>
      <c r="D39" s="117">
        <f>D38+D11/1000+D19/100+D20/100+D22/100</f>
        <v>2.4499999999999997</v>
      </c>
      <c r="E39" s="118" t="s">
        <v>14</v>
      </c>
      <c r="F39" s="30" t="s">
        <v>17</v>
      </c>
    </row>
    <row r="40" spans="1:6" x14ac:dyDescent="0.2">
      <c r="A40" s="8" t="s">
        <v>38</v>
      </c>
      <c r="B40" s="117">
        <f>PI()*POWER(B36,2)/4*B38*1000</f>
        <v>12930.795362175588</v>
      </c>
      <c r="C40" s="118" t="s">
        <v>14</v>
      </c>
      <c r="D40" s="117">
        <f>PI()*POWER(D36,2)/4*D38*1000</f>
        <v>3887.720908817369</v>
      </c>
      <c r="E40" s="118" t="s">
        <v>14</v>
      </c>
      <c r="F40" s="31" t="s">
        <v>14</v>
      </c>
    </row>
    <row r="41" spans="1:6" x14ac:dyDescent="0.2">
      <c r="A41" s="3" t="s">
        <v>39</v>
      </c>
      <c r="B41" s="123">
        <v>3</v>
      </c>
      <c r="C41" s="123" t="s">
        <v>17</v>
      </c>
      <c r="D41" s="123">
        <v>2</v>
      </c>
      <c r="E41" s="123" t="s">
        <v>17</v>
      </c>
      <c r="F41" s="4" t="s">
        <v>20</v>
      </c>
    </row>
    <row r="42" spans="1:6" ht="15.75" x14ac:dyDescent="0.2">
      <c r="A42" s="29" t="s">
        <v>167</v>
      </c>
      <c r="B42" s="15">
        <f>IF(B41=2,B40*2/3,IF(B41=3,B40/2,""))</f>
        <v>6465.3976810877939</v>
      </c>
      <c r="C42" s="116">
        <f>IF(B41=2,B36*2/3,IF(B41=3,B36/2,""))</f>
        <v>1.4</v>
      </c>
      <c r="D42" s="15">
        <f>IF(D41=2,D40*2/3,IF(D41=3,D40/2,""))</f>
        <v>2591.8139392115795</v>
      </c>
      <c r="E42" s="116">
        <f>IF(D41=2,D36*2/3,IF(D41=3,D36/2,""))</f>
        <v>1</v>
      </c>
      <c r="F42" s="14" t="s">
        <v>30</v>
      </c>
    </row>
    <row r="43" spans="1:6" ht="15.75" x14ac:dyDescent="0.2">
      <c r="A43" s="29" t="s">
        <v>171</v>
      </c>
      <c r="B43" s="15">
        <f>IF(B41=2,B40/3,IF(B41=3,B40/4,""))</f>
        <v>3232.6988405438969</v>
      </c>
      <c r="C43" s="16">
        <f>IF(B41=2,B36/3,IF(B41=3,B36/4,""))</f>
        <v>0.7</v>
      </c>
      <c r="D43" s="15">
        <f>IF(D41=2,D40/3,IF(D41=3,D40/4,""))</f>
        <v>1295.9069696057898</v>
      </c>
      <c r="E43" s="16">
        <f>IF(D41=2,D36/3,IF(D41=3,D36/4,""))</f>
        <v>0.5</v>
      </c>
      <c r="F43" s="14" t="s">
        <v>30</v>
      </c>
    </row>
    <row r="44" spans="1:6" ht="14.25" x14ac:dyDescent="0.2">
      <c r="A44" s="29" t="s">
        <v>40</v>
      </c>
      <c r="B44" s="126">
        <f>IF(B41=2,0.05*B36*B38*10000,IF(B41=3,0.025*B36*B38*10000,""))</f>
        <v>1470</v>
      </c>
      <c r="C44" s="127" t="s">
        <v>17</v>
      </c>
      <c r="D44" s="126">
        <f>IF(D41=2,0.05*D36*D38*10000,IF(D41=3,0.025*D36*D38*10000,""))</f>
        <v>1650.0000000000005</v>
      </c>
      <c r="E44" s="127" t="s">
        <v>17</v>
      </c>
      <c r="F44" s="14" t="s">
        <v>168</v>
      </c>
    </row>
    <row r="45" spans="1:6" x14ac:dyDescent="0.2">
      <c r="A45" s="17" t="s">
        <v>169</v>
      </c>
      <c r="B45" s="7">
        <v>20</v>
      </c>
      <c r="C45" s="7">
        <v>10</v>
      </c>
      <c r="D45" s="7">
        <v>20</v>
      </c>
      <c r="E45" s="7">
        <v>10</v>
      </c>
      <c r="F45" s="18" t="s">
        <v>27</v>
      </c>
    </row>
    <row r="46" spans="1:6" x14ac:dyDescent="0.2">
      <c r="A46" s="17" t="s">
        <v>170</v>
      </c>
      <c r="B46" s="150">
        <v>30</v>
      </c>
      <c r="C46" s="151"/>
      <c r="D46" s="150">
        <v>30</v>
      </c>
      <c r="E46" s="151"/>
      <c r="F46" s="18" t="s">
        <v>27</v>
      </c>
    </row>
    <row r="47" spans="1:6" x14ac:dyDescent="0.2">
      <c r="A47" s="19" t="s">
        <v>32</v>
      </c>
      <c r="B47" s="177" t="str">
        <f>IF(B29=1,"","hu = "&amp;B38&amp;" &gt;= "&amp;ROUNDUP((B45+B46+B48)/100,2))</f>
        <v>hu = 2,1 &gt;= 1,1</v>
      </c>
      <c r="C47" s="178"/>
      <c r="D47" s="177" t="str">
        <f>IF(D29=1,"","hu = "&amp;D38&amp;" &gt;= "&amp;ROUNDUP((D45+D46+D48)/100,2))</f>
        <v>hu = 2,2 &gt;= 1,4</v>
      </c>
      <c r="E47" s="178"/>
      <c r="F47" s="20" t="s">
        <v>17</v>
      </c>
    </row>
    <row r="48" spans="1:6" x14ac:dyDescent="0.2">
      <c r="A48" s="21" t="s">
        <v>172</v>
      </c>
      <c r="B48" s="119">
        <f>IF(OR(B41=3,B41=2),IF(B7&lt;=3,100*B18/2,IF(B7&gt;3,200*B18/3,IF(B12=1,""))),"")</f>
        <v>60</v>
      </c>
      <c r="C48" s="120"/>
      <c r="D48" s="119">
        <f>IF(OR(D41=3,D41=2),IF(D7&lt;=3,100*D18/2,IF(D7&gt;3,200*D18/3,IF(D12=1,""))),"")</f>
        <v>90</v>
      </c>
      <c r="E48" s="120"/>
      <c r="F48" s="22" t="s">
        <v>27</v>
      </c>
    </row>
    <row r="49" spans="1:6" ht="15" customHeight="1" x14ac:dyDescent="0.2">
      <c r="A49" s="21" t="s">
        <v>33</v>
      </c>
      <c r="B49" s="144">
        <f>IF(B44="","",ROUNDUP(B44/B45/C45,0))</f>
        <v>8</v>
      </c>
      <c r="C49" s="174"/>
      <c r="D49" s="144">
        <f>IF(D44="","",ROUNDUP(D44/D45/E45,0))</f>
        <v>9</v>
      </c>
      <c r="E49" s="174"/>
      <c r="F49" s="22" t="s">
        <v>20</v>
      </c>
    </row>
    <row r="50" spans="1:6" x14ac:dyDescent="0.2">
      <c r="A50" s="23" t="s">
        <v>34</v>
      </c>
      <c r="B50" s="175" t="str">
        <f>IF(AND(B10&gt;=1536,B40&gt;=B10),"Va = OK !","Va &lt; Vc ou &lt; Vn")</f>
        <v>Va &lt; Vc ou &lt; Vn</v>
      </c>
      <c r="C50" s="176"/>
      <c r="D50" s="175" t="str">
        <f>IF(AND(D10&gt;=1536,D40&gt;=D10),"Va = OK !","Va &lt; Vc ou &lt; Vn")</f>
        <v>Va &lt; Vc ou &lt; Vn</v>
      </c>
      <c r="E50" s="176"/>
      <c r="F50" s="24"/>
    </row>
    <row r="51" spans="1:6" ht="15" customHeight="1" x14ac:dyDescent="0.2">
      <c r="A51" s="133" t="s">
        <v>41</v>
      </c>
      <c r="B51" s="134"/>
      <c r="C51" s="134"/>
      <c r="D51" s="135"/>
      <c r="E51" s="135"/>
      <c r="F51" s="136"/>
    </row>
    <row r="52" spans="1:6" x14ac:dyDescent="0.2">
      <c r="A52" s="32" t="s">
        <v>42</v>
      </c>
      <c r="B52" s="167">
        <f>B3*B4</f>
        <v>100</v>
      </c>
      <c r="C52" s="168"/>
      <c r="D52" s="167">
        <f>D3*D4</f>
        <v>6000</v>
      </c>
      <c r="E52" s="168"/>
      <c r="F52" s="33" t="s">
        <v>43</v>
      </c>
    </row>
    <row r="53" spans="1:6" ht="14.25" x14ac:dyDescent="0.2">
      <c r="A53" s="34" t="s">
        <v>44</v>
      </c>
      <c r="B53" s="121">
        <v>40</v>
      </c>
      <c r="C53" s="163" t="s">
        <v>45</v>
      </c>
      <c r="D53" s="121">
        <v>50</v>
      </c>
      <c r="E53" s="163" t="s">
        <v>45</v>
      </c>
      <c r="F53" s="35" t="s">
        <v>173</v>
      </c>
    </row>
    <row r="54" spans="1:6" ht="14.25" x14ac:dyDescent="0.2">
      <c r="A54" s="36" t="s">
        <v>46</v>
      </c>
      <c r="B54" s="155">
        <f>B52/B53</f>
        <v>2.5</v>
      </c>
      <c r="C54" s="156" t="s">
        <v>174</v>
      </c>
      <c r="D54" s="155">
        <f>D52/D53</f>
        <v>120</v>
      </c>
      <c r="E54" s="156" t="s">
        <v>174</v>
      </c>
      <c r="F54" s="37" t="s">
        <v>174</v>
      </c>
    </row>
    <row r="55" spans="1:6" x14ac:dyDescent="0.2">
      <c r="A55" s="34" t="s">
        <v>175</v>
      </c>
      <c r="B55" s="121">
        <v>1.5</v>
      </c>
      <c r="C55" s="163" t="s">
        <v>17</v>
      </c>
      <c r="D55" s="121">
        <v>1.5</v>
      </c>
      <c r="E55" s="163" t="s">
        <v>17</v>
      </c>
      <c r="F55" s="35" t="s">
        <v>17</v>
      </c>
    </row>
    <row r="56" spans="1:6" x14ac:dyDescent="0.2">
      <c r="A56" s="38" t="s">
        <v>47</v>
      </c>
      <c r="B56" s="155">
        <f>(B54-PI()*POWER(B55,2))/PI()/B55</f>
        <v>-0.96948352302701546</v>
      </c>
      <c r="C56" s="156" t="s">
        <v>17</v>
      </c>
      <c r="D56" s="155">
        <f>(D54-PI()*POWER(D55,2))/PI()/D55</f>
        <v>23.964790894703253</v>
      </c>
      <c r="E56" s="156" t="s">
        <v>17</v>
      </c>
      <c r="F56" s="39" t="s">
        <v>17</v>
      </c>
    </row>
    <row r="57" spans="1:6" ht="12.75" customHeight="1" x14ac:dyDescent="0.2">
      <c r="A57" s="38" t="s">
        <v>48</v>
      </c>
      <c r="B57" s="155">
        <f>B54/PI()/B55</f>
        <v>0.53051647697298454</v>
      </c>
      <c r="C57" s="156" t="s">
        <v>17</v>
      </c>
      <c r="D57" s="155">
        <f>D54/PI()/D55</f>
        <v>25.464790894703256</v>
      </c>
      <c r="E57" s="156" t="s">
        <v>17</v>
      </c>
      <c r="F57" s="39" t="s">
        <v>17</v>
      </c>
    </row>
    <row r="58" spans="1:6" x14ac:dyDescent="0.2">
      <c r="A58" s="40" t="s">
        <v>49</v>
      </c>
      <c r="B58" s="161">
        <v>15</v>
      </c>
      <c r="C58" s="162" t="s">
        <v>17</v>
      </c>
      <c r="D58" s="161">
        <v>2</v>
      </c>
      <c r="E58" s="162" t="s">
        <v>17</v>
      </c>
      <c r="F58" s="41" t="s">
        <v>17</v>
      </c>
    </row>
    <row r="59" spans="1:6" ht="27" customHeight="1" x14ac:dyDescent="0.2">
      <c r="A59" s="157" t="s">
        <v>50</v>
      </c>
      <c r="B59" s="158"/>
      <c r="C59" s="158"/>
      <c r="D59" s="159"/>
      <c r="E59" s="159"/>
      <c r="F59" s="160"/>
    </row>
    <row r="60" spans="1:6" x14ac:dyDescent="0.2">
      <c r="A60" s="169" t="s">
        <v>51</v>
      </c>
      <c r="B60" s="170"/>
      <c r="C60" s="170"/>
      <c r="D60" s="170"/>
      <c r="E60" s="170"/>
      <c r="F60" s="171"/>
    </row>
    <row r="61" spans="1:6" x14ac:dyDescent="0.2">
      <c r="A61" s="152" t="s">
        <v>52</v>
      </c>
      <c r="B61" s="153"/>
      <c r="C61" s="153"/>
      <c r="D61" s="153"/>
      <c r="E61" s="153"/>
      <c r="F61" s="154"/>
    </row>
    <row r="62" spans="1:6" ht="12.75" customHeight="1" thickBot="1" x14ac:dyDescent="0.25">
      <c r="A62" s="164" t="s">
        <v>176</v>
      </c>
      <c r="B62" s="165"/>
      <c r="C62" s="165"/>
      <c r="D62" s="165"/>
      <c r="E62" s="165"/>
      <c r="F62" s="166"/>
    </row>
  </sheetData>
  <sheetProtection password="CC3D" sheet="1" objects="1" scenarios="1"/>
  <mergeCells count="98">
    <mergeCell ref="B48:C48"/>
    <mergeCell ref="D38:E38"/>
    <mergeCell ref="B44:C44"/>
    <mergeCell ref="D44:E44"/>
    <mergeCell ref="B47:C47"/>
    <mergeCell ref="D47:E47"/>
    <mergeCell ref="B46:C46"/>
    <mergeCell ref="D46:E46"/>
    <mergeCell ref="D27:E27"/>
    <mergeCell ref="D29:E29"/>
    <mergeCell ref="D32:E32"/>
    <mergeCell ref="D30:E30"/>
    <mergeCell ref="D31:E31"/>
    <mergeCell ref="A51:F51"/>
    <mergeCell ref="B52:C52"/>
    <mergeCell ref="B35:C35"/>
    <mergeCell ref="B33:C33"/>
    <mergeCell ref="D33:E33"/>
    <mergeCell ref="B39:C39"/>
    <mergeCell ref="D39:E39"/>
    <mergeCell ref="D49:E49"/>
    <mergeCell ref="B49:C49"/>
    <mergeCell ref="B50:C50"/>
    <mergeCell ref="D50:E50"/>
    <mergeCell ref="D40:E40"/>
    <mergeCell ref="B36:C36"/>
    <mergeCell ref="B38:C38"/>
    <mergeCell ref="B40:C40"/>
    <mergeCell ref="D36:E36"/>
    <mergeCell ref="A62:F62"/>
    <mergeCell ref="D3:E3"/>
    <mergeCell ref="D4:E4"/>
    <mergeCell ref="D5:E5"/>
    <mergeCell ref="D6:E6"/>
    <mergeCell ref="D7:E7"/>
    <mergeCell ref="D8:E8"/>
    <mergeCell ref="D9:E9"/>
    <mergeCell ref="D52:E52"/>
    <mergeCell ref="D18:E18"/>
    <mergeCell ref="B57:C57"/>
    <mergeCell ref="D53:E53"/>
    <mergeCell ref="D55:E55"/>
    <mergeCell ref="D58:E58"/>
    <mergeCell ref="A60:F60"/>
    <mergeCell ref="B53:C53"/>
    <mergeCell ref="A61:F61"/>
    <mergeCell ref="D54:E54"/>
    <mergeCell ref="D56:E56"/>
    <mergeCell ref="D57:E57"/>
    <mergeCell ref="A59:F59"/>
    <mergeCell ref="B58:C58"/>
    <mergeCell ref="B55:C55"/>
    <mergeCell ref="B54:C54"/>
    <mergeCell ref="B56:C56"/>
    <mergeCell ref="B12:C12"/>
    <mergeCell ref="B27:C27"/>
    <mergeCell ref="B23:C23"/>
    <mergeCell ref="B24:C24"/>
    <mergeCell ref="B29:C29"/>
    <mergeCell ref="B32:C32"/>
    <mergeCell ref="B30:C30"/>
    <mergeCell ref="B31:C31"/>
    <mergeCell ref="A34:F34"/>
    <mergeCell ref="B41:C41"/>
    <mergeCell ref="D41:E41"/>
    <mergeCell ref="D35:E35"/>
    <mergeCell ref="D23:E23"/>
    <mergeCell ref="A1:F1"/>
    <mergeCell ref="A2:F2"/>
    <mergeCell ref="D10:E10"/>
    <mergeCell ref="B13:C13"/>
    <mergeCell ref="D13:E13"/>
    <mergeCell ref="B3:C3"/>
    <mergeCell ref="B4:C4"/>
    <mergeCell ref="B5:C5"/>
    <mergeCell ref="B6:C6"/>
    <mergeCell ref="D12:E12"/>
    <mergeCell ref="B11:C11"/>
    <mergeCell ref="D11:E11"/>
    <mergeCell ref="B7:C7"/>
    <mergeCell ref="B8:C8"/>
    <mergeCell ref="B9:C9"/>
    <mergeCell ref="B10:C10"/>
    <mergeCell ref="D48:E48"/>
    <mergeCell ref="D14:E14"/>
    <mergeCell ref="D16:E16"/>
    <mergeCell ref="B20:C20"/>
    <mergeCell ref="B22:C22"/>
    <mergeCell ref="D20:E20"/>
    <mergeCell ref="D22:E22"/>
    <mergeCell ref="B21:C21"/>
    <mergeCell ref="D21:E21"/>
    <mergeCell ref="B14:C14"/>
    <mergeCell ref="B16:C16"/>
    <mergeCell ref="B19:C19"/>
    <mergeCell ref="D19:E19"/>
    <mergeCell ref="B18:C18"/>
    <mergeCell ref="D24:E24"/>
  </mergeCells>
  <phoneticPr fontId="0" type="noConversion"/>
  <printOptions horizontalCentered="1" verticalCentered="1"/>
  <pageMargins left="0.39370078740157483" right="0.39370078740157483" top="0.78740157480314965" bottom="0.78740157480314965" header="0.51181102362204722" footer="0.51181102362204722"/>
  <pageSetup paperSize="9" scale="87" orientation="portrait" blackAndWhite="1" horizontalDpi="300" verticalDpi="300" r:id="rId1"/>
  <headerFooter alignWithMargins="0">
    <oddFooter>&amp;LJosé Antônio Facchinetti dos Santos
Engenheiro Civil e Responsável Técnico da Planilha&amp;R&amp;F -&amp;D -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2"/>
  <dimension ref="A1:H184"/>
  <sheetViews>
    <sheetView windowProtection="1" topLeftCell="A82" zoomScaleNormal="100" workbookViewId="0">
      <selection activeCell="B89" sqref="B89:E89"/>
    </sheetView>
  </sheetViews>
  <sheetFormatPr defaultRowHeight="12.75" x14ac:dyDescent="0.2"/>
  <cols>
    <col min="1" max="1" width="20.7109375" customWidth="1"/>
    <col min="2" max="2" width="10.7109375" customWidth="1"/>
    <col min="3" max="3" width="11.28515625" customWidth="1"/>
    <col min="4" max="4" width="13.140625" customWidth="1"/>
    <col min="5" max="6" width="18.7109375" customWidth="1"/>
    <col min="7" max="7" width="15.7109375" customWidth="1"/>
    <col min="8" max="8" width="11.7109375" customWidth="1"/>
    <col min="9" max="9" width="13.42578125" customWidth="1"/>
    <col min="10" max="10" width="13.28515625" customWidth="1"/>
  </cols>
  <sheetData>
    <row r="1" spans="1:6" ht="15" customHeight="1" thickBot="1" x14ac:dyDescent="0.25">
      <c r="A1" s="226" t="s">
        <v>53</v>
      </c>
      <c r="B1" s="227"/>
      <c r="C1" s="227"/>
      <c r="D1" s="227"/>
      <c r="E1" s="227"/>
      <c r="F1" s="228"/>
    </row>
    <row r="2" spans="1:6" ht="13.5" thickBot="1" x14ac:dyDescent="0.25"/>
    <row r="3" spans="1:6" x14ac:dyDescent="0.2">
      <c r="A3" s="194" t="s">
        <v>54</v>
      </c>
      <c r="B3" s="195"/>
      <c r="C3" s="195"/>
      <c r="D3" s="195"/>
      <c r="E3" s="195"/>
      <c r="F3" s="196"/>
    </row>
    <row r="4" spans="1:6" ht="30" customHeight="1" x14ac:dyDescent="0.2">
      <c r="A4" s="191" t="s">
        <v>55</v>
      </c>
      <c r="B4" s="192"/>
      <c r="C4" s="192"/>
      <c r="D4" s="192"/>
      <c r="E4" s="192"/>
      <c r="F4" s="193"/>
    </row>
    <row r="5" spans="1:6" ht="21" customHeight="1" x14ac:dyDescent="0.2">
      <c r="A5" s="248" t="s">
        <v>56</v>
      </c>
      <c r="B5" s="249"/>
      <c r="C5" s="250"/>
      <c r="D5" s="42" t="s">
        <v>57</v>
      </c>
      <c r="E5" s="245" t="s">
        <v>58</v>
      </c>
      <c r="F5" s="200"/>
    </row>
    <row r="6" spans="1:6" ht="12.75" customHeight="1" x14ac:dyDescent="0.2">
      <c r="A6" s="246" t="s">
        <v>59</v>
      </c>
      <c r="B6" s="247"/>
      <c r="C6" s="247"/>
      <c r="D6" s="43"/>
      <c r="E6" s="43" t="s">
        <v>60</v>
      </c>
      <c r="F6" s="44" t="s">
        <v>61</v>
      </c>
    </row>
    <row r="7" spans="1:6" x14ac:dyDescent="0.2">
      <c r="A7" s="185" t="s">
        <v>62</v>
      </c>
      <c r="B7" s="186"/>
      <c r="C7" s="186"/>
      <c r="D7" s="45"/>
      <c r="E7" s="46" t="s">
        <v>63</v>
      </c>
      <c r="F7" s="47" t="s">
        <v>63</v>
      </c>
    </row>
    <row r="8" spans="1:6" x14ac:dyDescent="0.2">
      <c r="A8" s="182" t="s">
        <v>64</v>
      </c>
      <c r="B8" s="183"/>
      <c r="C8" s="184"/>
      <c r="D8" s="48" t="s">
        <v>65</v>
      </c>
      <c r="E8" s="48">
        <v>160</v>
      </c>
      <c r="F8" s="49">
        <v>1</v>
      </c>
    </row>
    <row r="9" spans="1:6" x14ac:dyDescent="0.2">
      <c r="A9" s="179" t="s">
        <v>66</v>
      </c>
      <c r="B9" s="180"/>
      <c r="C9" s="181"/>
      <c r="D9" s="50" t="s">
        <v>65</v>
      </c>
      <c r="E9" s="50">
        <v>130</v>
      </c>
      <c r="F9" s="51">
        <v>1</v>
      </c>
    </row>
    <row r="10" spans="1:6" x14ac:dyDescent="0.2">
      <c r="A10" s="182" t="s">
        <v>67</v>
      </c>
      <c r="B10" s="183"/>
      <c r="C10" s="184"/>
      <c r="D10" s="48" t="s">
        <v>65</v>
      </c>
      <c r="E10" s="48">
        <v>100</v>
      </c>
      <c r="F10" s="49">
        <v>1</v>
      </c>
    </row>
    <row r="11" spans="1:6" x14ac:dyDescent="0.2">
      <c r="A11" s="179" t="s">
        <v>68</v>
      </c>
      <c r="B11" s="180"/>
      <c r="C11" s="181"/>
      <c r="D11" s="50" t="s">
        <v>65</v>
      </c>
      <c r="E11" s="50">
        <v>100</v>
      </c>
      <c r="F11" s="51">
        <v>1</v>
      </c>
    </row>
    <row r="12" spans="1:6" x14ac:dyDescent="0.2">
      <c r="A12" s="188" t="s">
        <v>69</v>
      </c>
      <c r="B12" s="189"/>
      <c r="C12" s="190"/>
      <c r="D12" s="52" t="s">
        <v>65</v>
      </c>
      <c r="E12" s="52">
        <v>80</v>
      </c>
      <c r="F12" s="53">
        <v>1</v>
      </c>
    </row>
    <row r="13" spans="1:6" x14ac:dyDescent="0.2">
      <c r="A13" s="246" t="s">
        <v>70</v>
      </c>
      <c r="B13" s="247"/>
      <c r="C13" s="247"/>
      <c r="D13" s="43"/>
      <c r="E13" s="43"/>
      <c r="F13" s="54"/>
    </row>
    <row r="14" spans="1:6" x14ac:dyDescent="0.2">
      <c r="A14" s="185" t="s">
        <v>71</v>
      </c>
      <c r="B14" s="186"/>
      <c r="C14" s="187"/>
      <c r="D14" s="55" t="s">
        <v>65</v>
      </c>
      <c r="E14" s="55">
        <v>70</v>
      </c>
      <c r="F14" s="56">
        <v>0.3</v>
      </c>
    </row>
    <row r="15" spans="1:6" x14ac:dyDescent="0.2">
      <c r="A15" s="182" t="s">
        <v>72</v>
      </c>
      <c r="B15" s="183"/>
      <c r="C15" s="184"/>
      <c r="D15" s="48" t="s">
        <v>65</v>
      </c>
      <c r="E15" s="48">
        <v>50</v>
      </c>
      <c r="F15" s="49">
        <v>0.2</v>
      </c>
    </row>
    <row r="16" spans="1:6" x14ac:dyDescent="0.2">
      <c r="A16" s="179" t="s">
        <v>73</v>
      </c>
      <c r="B16" s="180"/>
      <c r="C16" s="181"/>
      <c r="D16" s="50" t="s">
        <v>65</v>
      </c>
      <c r="E16" s="50">
        <v>50</v>
      </c>
      <c r="F16" s="51">
        <v>0.2</v>
      </c>
    </row>
    <row r="17" spans="1:6" ht="12.75" customHeight="1" x14ac:dyDescent="0.2">
      <c r="A17" s="182" t="s">
        <v>74</v>
      </c>
      <c r="B17" s="183"/>
      <c r="C17" s="184"/>
      <c r="D17" s="48" t="s">
        <v>65</v>
      </c>
      <c r="E17" s="48">
        <v>50</v>
      </c>
      <c r="F17" s="49">
        <v>0.2</v>
      </c>
    </row>
    <row r="18" spans="1:6" x14ac:dyDescent="0.2">
      <c r="A18" s="179" t="s">
        <v>75</v>
      </c>
      <c r="B18" s="180"/>
      <c r="C18" s="181"/>
      <c r="D18" s="50" t="s">
        <v>65</v>
      </c>
      <c r="E18" s="50">
        <v>6</v>
      </c>
      <c r="F18" s="51">
        <v>0.1</v>
      </c>
    </row>
    <row r="19" spans="1:6" ht="12.75" customHeight="1" x14ac:dyDescent="0.2">
      <c r="A19" s="182" t="s">
        <v>76</v>
      </c>
      <c r="B19" s="183"/>
      <c r="C19" s="184"/>
      <c r="D19" s="48" t="s">
        <v>77</v>
      </c>
      <c r="E19" s="48">
        <v>25</v>
      </c>
      <c r="F19" s="49">
        <v>0.1</v>
      </c>
    </row>
    <row r="20" spans="1:6" x14ac:dyDescent="0.2">
      <c r="A20" s="179" t="s">
        <v>78</v>
      </c>
      <c r="B20" s="180"/>
      <c r="C20" s="181"/>
      <c r="D20" s="50" t="s">
        <v>79</v>
      </c>
      <c r="E20" s="50">
        <v>2</v>
      </c>
      <c r="F20" s="51">
        <v>0.02</v>
      </c>
    </row>
    <row r="21" spans="1:6" ht="12.75" customHeight="1" thickBot="1" x14ac:dyDescent="0.25">
      <c r="A21" s="251" t="s">
        <v>80</v>
      </c>
      <c r="B21" s="252"/>
      <c r="C21" s="253"/>
      <c r="D21" s="57" t="s">
        <v>81</v>
      </c>
      <c r="E21" s="57">
        <v>480</v>
      </c>
      <c r="F21" s="58">
        <v>4</v>
      </c>
    </row>
    <row r="22" spans="1:6" x14ac:dyDescent="0.2">
      <c r="A22" t="s">
        <v>82</v>
      </c>
    </row>
    <row r="23" spans="1:6" ht="13.5" thickBot="1" x14ac:dyDescent="0.25"/>
    <row r="24" spans="1:6" x14ac:dyDescent="0.2">
      <c r="A24" s="194" t="s">
        <v>83</v>
      </c>
      <c r="B24" s="195"/>
      <c r="C24" s="195"/>
      <c r="D24" s="198"/>
    </row>
    <row r="25" spans="1:6" ht="25.5" customHeight="1" x14ac:dyDescent="0.2">
      <c r="A25" s="191" t="s">
        <v>84</v>
      </c>
      <c r="B25" s="192"/>
      <c r="C25" s="192"/>
      <c r="D25" s="193"/>
    </row>
    <row r="26" spans="1:6" x14ac:dyDescent="0.2">
      <c r="A26" s="201" t="s">
        <v>85</v>
      </c>
      <c r="B26" s="202"/>
      <c r="C26" s="199" t="s">
        <v>86</v>
      </c>
      <c r="D26" s="200"/>
      <c r="E26" s="59"/>
      <c r="F26" s="60"/>
    </row>
    <row r="27" spans="1:6" x14ac:dyDescent="0.2">
      <c r="A27" s="203"/>
      <c r="B27" s="204"/>
      <c r="C27" s="61" t="s">
        <v>8</v>
      </c>
      <c r="D27" s="62" t="s">
        <v>87</v>
      </c>
      <c r="E27" s="59"/>
      <c r="F27" s="60"/>
    </row>
    <row r="28" spans="1:6" x14ac:dyDescent="0.2">
      <c r="A28" s="152" t="s">
        <v>88</v>
      </c>
      <c r="B28" s="205"/>
      <c r="C28" s="63">
        <v>1</v>
      </c>
      <c r="D28" s="64">
        <v>24</v>
      </c>
    </row>
    <row r="29" spans="1:6" x14ac:dyDescent="0.2">
      <c r="A29" s="206" t="s">
        <v>89</v>
      </c>
      <c r="B29" s="207"/>
      <c r="C29" s="65">
        <v>0.92</v>
      </c>
      <c r="D29" s="66">
        <v>22</v>
      </c>
    </row>
    <row r="30" spans="1:6" x14ac:dyDescent="0.2">
      <c r="A30" s="208" t="s">
        <v>90</v>
      </c>
      <c r="B30" s="209"/>
      <c r="C30" s="67">
        <v>0.83</v>
      </c>
      <c r="D30" s="68">
        <v>20</v>
      </c>
    </row>
    <row r="31" spans="1:6" x14ac:dyDescent="0.2">
      <c r="A31" s="206" t="s">
        <v>91</v>
      </c>
      <c r="B31" s="207"/>
      <c r="C31" s="65">
        <v>0.75</v>
      </c>
      <c r="D31" s="66">
        <v>18</v>
      </c>
    </row>
    <row r="32" spans="1:6" x14ac:dyDescent="0.2">
      <c r="A32" s="208" t="s">
        <v>92</v>
      </c>
      <c r="B32" s="209"/>
      <c r="C32" s="67">
        <v>0.67</v>
      </c>
      <c r="D32" s="68">
        <v>16</v>
      </c>
      <c r="E32" s="69"/>
      <c r="F32" s="69"/>
    </row>
    <row r="33" spans="1:8" x14ac:dyDescent="0.2">
      <c r="A33" s="206" t="s">
        <v>93</v>
      </c>
      <c r="B33" s="207"/>
      <c r="C33" s="65">
        <v>0.57999999999999996</v>
      </c>
      <c r="D33" s="66">
        <v>14</v>
      </c>
      <c r="E33" s="69"/>
      <c r="F33" s="69"/>
    </row>
    <row r="34" spans="1:8" ht="13.5" thickBot="1" x14ac:dyDescent="0.25">
      <c r="A34" s="164" t="s">
        <v>94</v>
      </c>
      <c r="B34" s="232"/>
      <c r="C34" s="70">
        <v>0.5</v>
      </c>
      <c r="D34" s="71">
        <v>12</v>
      </c>
      <c r="E34" s="69"/>
      <c r="F34" s="69"/>
    </row>
    <row r="35" spans="1:8" ht="13.5" thickBot="1" x14ac:dyDescent="0.25"/>
    <row r="36" spans="1:8" x14ac:dyDescent="0.2">
      <c r="A36" s="194" t="s">
        <v>95</v>
      </c>
      <c r="B36" s="195"/>
      <c r="C36" s="195"/>
      <c r="D36" s="196"/>
    </row>
    <row r="37" spans="1:8" x14ac:dyDescent="0.2">
      <c r="A37" s="233" t="s">
        <v>96</v>
      </c>
      <c r="B37" s="234"/>
      <c r="C37" s="234"/>
      <c r="D37" s="235"/>
    </row>
    <row r="38" spans="1:8" x14ac:dyDescent="0.2">
      <c r="A38" s="236"/>
      <c r="B38" s="237"/>
      <c r="C38" s="237"/>
      <c r="D38" s="238"/>
    </row>
    <row r="39" spans="1:8" x14ac:dyDescent="0.2">
      <c r="A39" s="229" t="s">
        <v>97</v>
      </c>
      <c r="B39" s="239" t="s">
        <v>98</v>
      </c>
      <c r="C39" s="240"/>
      <c r="D39" s="241"/>
    </row>
    <row r="40" spans="1:8" x14ac:dyDescent="0.2">
      <c r="A40" s="230"/>
      <c r="B40" s="242"/>
      <c r="C40" s="243"/>
      <c r="D40" s="244"/>
    </row>
    <row r="41" spans="1:8" ht="15.75" customHeight="1" x14ac:dyDescent="0.2">
      <c r="A41" s="231"/>
      <c r="B41" s="72" t="s">
        <v>177</v>
      </c>
      <c r="C41" s="72" t="s">
        <v>178</v>
      </c>
      <c r="D41" s="73" t="s">
        <v>179</v>
      </c>
    </row>
    <row r="42" spans="1:8" ht="15.75" customHeight="1" x14ac:dyDescent="0.2">
      <c r="A42" s="74" t="s">
        <v>12</v>
      </c>
      <c r="B42" s="75" t="s">
        <v>8</v>
      </c>
      <c r="C42" s="75" t="s">
        <v>8</v>
      </c>
      <c r="D42" s="76" t="s">
        <v>8</v>
      </c>
      <c r="G42" s="77">
        <f>'FOSSA_SÉPTICA_ Múlt'!B6</f>
        <v>20</v>
      </c>
      <c r="H42" s="77">
        <f>'FOSSA_SÉPTICA_ Múlt'!D6</f>
        <v>20</v>
      </c>
    </row>
    <row r="43" spans="1:8" x14ac:dyDescent="0.2">
      <c r="A43" s="78">
        <v>1</v>
      </c>
      <c r="B43" s="79">
        <v>94</v>
      </c>
      <c r="C43" s="79">
        <v>65</v>
      </c>
      <c r="D43" s="80">
        <v>57</v>
      </c>
      <c r="G43" s="77">
        <f>IF($G$42&gt;=20,D43,IF($G$42&lt;=10,B43,C43))</f>
        <v>57</v>
      </c>
      <c r="H43" s="77">
        <f>IF($H$42&gt;=20,D43,IF($H$42&lt;=10,B43,C43))</f>
        <v>57</v>
      </c>
    </row>
    <row r="44" spans="1:8" x14ac:dyDescent="0.2">
      <c r="A44" s="81">
        <v>2</v>
      </c>
      <c r="B44" s="48">
        <v>134</v>
      </c>
      <c r="C44" s="48">
        <v>105</v>
      </c>
      <c r="D44" s="82">
        <v>97</v>
      </c>
      <c r="G44" s="77">
        <f>IF($G$42&gt;=20,D44,IF($G$42&lt;=10,B44,C44))</f>
        <v>97</v>
      </c>
      <c r="H44" s="77">
        <f>IF($H$42&gt;=20,D44,IF($H$42&lt;=10,B44,C44))</f>
        <v>97</v>
      </c>
    </row>
    <row r="45" spans="1:8" x14ac:dyDescent="0.2">
      <c r="A45" s="83">
        <v>3</v>
      </c>
      <c r="B45" s="50">
        <v>174</v>
      </c>
      <c r="C45" s="50">
        <v>145</v>
      </c>
      <c r="D45" s="84">
        <v>137</v>
      </c>
      <c r="G45" s="77">
        <f>IF($G$42&gt;=20,D45,IF($G$42&lt;=10,B45,C45))</f>
        <v>137</v>
      </c>
      <c r="H45" s="77">
        <f>IF($H$42&gt;=20,D45,IF($H$42&lt;=10,B45,C45))</f>
        <v>137</v>
      </c>
    </row>
    <row r="46" spans="1:8" x14ac:dyDescent="0.2">
      <c r="A46" s="81">
        <v>4</v>
      </c>
      <c r="B46" s="48">
        <v>214</v>
      </c>
      <c r="C46" s="48">
        <v>185</v>
      </c>
      <c r="D46" s="82">
        <v>177</v>
      </c>
      <c r="G46" s="77">
        <f>IF($G$42&gt;=20,D46,IF($G$42&lt;=10,B46,C46))</f>
        <v>177</v>
      </c>
      <c r="H46" s="77">
        <f>IF($H$42&gt;=20,D46,IF($H$42&lt;=10,B46,C46))</f>
        <v>177</v>
      </c>
    </row>
    <row r="47" spans="1:8" ht="13.5" thickBot="1" x14ac:dyDescent="0.25">
      <c r="A47" s="85">
        <v>5</v>
      </c>
      <c r="B47" s="86">
        <v>254</v>
      </c>
      <c r="C47" s="86">
        <v>225</v>
      </c>
      <c r="D47" s="87">
        <v>217</v>
      </c>
      <c r="G47" s="77">
        <f>IF($G$42&gt;=20,D47,IF($G$42&lt;=10,B47,C47))</f>
        <v>217</v>
      </c>
      <c r="H47" s="77">
        <f>IF($H$42&gt;=20,D47,IF($H$42&lt;=10,B47,C47))</f>
        <v>217</v>
      </c>
    </row>
    <row r="48" spans="1:8" ht="13.5" thickBot="1" x14ac:dyDescent="0.25">
      <c r="G48" s="77" t="s">
        <v>99</v>
      </c>
      <c r="H48" s="77" t="s">
        <v>100</v>
      </c>
    </row>
    <row r="49" spans="1:6" x14ac:dyDescent="0.2">
      <c r="A49" s="223" t="s">
        <v>101</v>
      </c>
      <c r="B49" s="224"/>
      <c r="C49" s="224"/>
      <c r="D49" s="225"/>
    </row>
    <row r="50" spans="1:6" ht="16.5" customHeight="1" x14ac:dyDescent="0.2">
      <c r="A50" s="210" t="s">
        <v>102</v>
      </c>
      <c r="B50" s="211"/>
      <c r="C50" s="211"/>
      <c r="D50" s="212"/>
    </row>
    <row r="51" spans="1:6" x14ac:dyDescent="0.2">
      <c r="A51" s="215" t="s">
        <v>103</v>
      </c>
      <c r="B51" s="216"/>
      <c r="C51" s="213" t="s">
        <v>104</v>
      </c>
      <c r="D51" s="214"/>
    </row>
    <row r="52" spans="1:6" x14ac:dyDescent="0.2">
      <c r="A52" s="217"/>
      <c r="B52" s="216"/>
      <c r="C52" s="72" t="s">
        <v>105</v>
      </c>
      <c r="D52" s="73" t="s">
        <v>106</v>
      </c>
    </row>
    <row r="53" spans="1:6" ht="14.25" x14ac:dyDescent="0.2">
      <c r="A53" s="218" t="s">
        <v>180</v>
      </c>
      <c r="B53" s="219"/>
      <c r="C53" s="75" t="s">
        <v>17</v>
      </c>
      <c r="D53" s="76" t="s">
        <v>17</v>
      </c>
    </row>
    <row r="54" spans="1:6" x14ac:dyDescent="0.2">
      <c r="A54" s="152" t="s">
        <v>107</v>
      </c>
      <c r="B54" s="220"/>
      <c r="C54" s="88">
        <v>1.2</v>
      </c>
      <c r="D54" s="56">
        <v>2.2000000000000002</v>
      </c>
    </row>
    <row r="55" spans="1:6" x14ac:dyDescent="0.2">
      <c r="A55" s="221" t="s">
        <v>108</v>
      </c>
      <c r="B55" s="222"/>
      <c r="C55" s="65">
        <v>1.5</v>
      </c>
      <c r="D55" s="49">
        <v>2.5</v>
      </c>
    </row>
    <row r="56" spans="1:6" ht="13.5" thickBot="1" x14ac:dyDescent="0.25">
      <c r="A56" s="164" t="s">
        <v>109</v>
      </c>
      <c r="B56" s="197"/>
      <c r="C56" s="70">
        <v>1.8</v>
      </c>
      <c r="D56" s="89">
        <v>2.8</v>
      </c>
    </row>
    <row r="57" spans="1:6" ht="13.5" thickBot="1" x14ac:dyDescent="0.25">
      <c r="A57" s="226" t="s">
        <v>53</v>
      </c>
      <c r="B57" s="227"/>
      <c r="C57" s="227"/>
      <c r="D57" s="227"/>
      <c r="E57" s="227"/>
      <c r="F57" s="228"/>
    </row>
    <row r="59" spans="1:6" x14ac:dyDescent="0.2">
      <c r="A59" s="258" t="s">
        <v>110</v>
      </c>
      <c r="B59" s="259"/>
      <c r="C59" s="259"/>
      <c r="D59" s="259"/>
      <c r="E59" s="259"/>
      <c r="F59" s="259"/>
    </row>
    <row r="60" spans="1:6" x14ac:dyDescent="0.2">
      <c r="A60" s="265" t="s">
        <v>111</v>
      </c>
      <c r="B60" s="266"/>
      <c r="C60" s="266"/>
      <c r="D60" s="266"/>
      <c r="E60" s="266"/>
      <c r="F60" s="266"/>
    </row>
    <row r="61" spans="1:6" x14ac:dyDescent="0.2">
      <c r="A61" s="267" t="s">
        <v>112</v>
      </c>
      <c r="B61" s="268"/>
      <c r="C61" s="268"/>
      <c r="D61" s="268"/>
      <c r="E61" s="268"/>
      <c r="F61" s="268"/>
    </row>
    <row r="62" spans="1:6" x14ac:dyDescent="0.2">
      <c r="A62" s="219" t="s">
        <v>113</v>
      </c>
      <c r="B62" s="269" t="s">
        <v>114</v>
      </c>
      <c r="C62" s="270"/>
      <c r="D62" s="270"/>
      <c r="E62" s="271"/>
      <c r="F62" s="75" t="s">
        <v>115</v>
      </c>
    </row>
    <row r="63" spans="1:6" x14ac:dyDescent="0.2">
      <c r="A63" s="219"/>
      <c r="B63" s="272"/>
      <c r="C63" s="273"/>
      <c r="D63" s="273"/>
      <c r="E63" s="274"/>
      <c r="F63" s="75" t="s">
        <v>116</v>
      </c>
    </row>
    <row r="64" spans="1:6" x14ac:dyDescent="0.2">
      <c r="A64" s="90">
        <v>1</v>
      </c>
      <c r="B64" s="257" t="s">
        <v>117</v>
      </c>
      <c r="C64" s="257"/>
      <c r="D64" s="257"/>
      <c r="E64" s="257"/>
      <c r="F64" s="91" t="s">
        <v>118</v>
      </c>
    </row>
    <row r="65" spans="1:6" x14ac:dyDescent="0.2">
      <c r="A65" s="92">
        <v>2</v>
      </c>
      <c r="B65" s="222" t="s">
        <v>119</v>
      </c>
      <c r="C65" s="222"/>
      <c r="D65" s="222"/>
      <c r="E65" s="222"/>
      <c r="F65" s="93" t="s">
        <v>120</v>
      </c>
    </row>
    <row r="66" spans="1:6" x14ac:dyDescent="0.2">
      <c r="A66" s="94">
        <v>3</v>
      </c>
      <c r="B66" s="255" t="s">
        <v>121</v>
      </c>
      <c r="C66" s="255"/>
      <c r="D66" s="255"/>
      <c r="E66" s="255"/>
      <c r="F66" s="95" t="s">
        <v>122</v>
      </c>
    </row>
    <row r="67" spans="1:6" x14ac:dyDescent="0.2">
      <c r="A67" s="96">
        <v>4</v>
      </c>
      <c r="B67" s="275" t="s">
        <v>123</v>
      </c>
      <c r="C67" s="275"/>
      <c r="D67" s="275"/>
      <c r="E67" s="275"/>
      <c r="F67" s="97" t="s">
        <v>124</v>
      </c>
    </row>
    <row r="70" spans="1:6" x14ac:dyDescent="0.2">
      <c r="B70" s="260" t="s">
        <v>125</v>
      </c>
      <c r="C70" s="170"/>
      <c r="D70" s="170"/>
      <c r="E70" s="261"/>
    </row>
    <row r="71" spans="1:6" x14ac:dyDescent="0.2">
      <c r="B71" s="276" t="s">
        <v>126</v>
      </c>
      <c r="C71" s="276"/>
      <c r="D71" s="276"/>
      <c r="E71" s="276"/>
    </row>
    <row r="72" spans="1:6" x14ac:dyDescent="0.2">
      <c r="B72" s="98" t="s">
        <v>127</v>
      </c>
      <c r="C72" s="99" t="s">
        <v>128</v>
      </c>
      <c r="D72" s="277" t="s">
        <v>129</v>
      </c>
      <c r="E72" s="278"/>
    </row>
    <row r="73" spans="1:6" x14ac:dyDescent="0.2">
      <c r="B73" s="279" t="s">
        <v>130</v>
      </c>
      <c r="C73" s="50" t="s">
        <v>131</v>
      </c>
      <c r="D73" s="255" t="s">
        <v>132</v>
      </c>
      <c r="E73" s="256"/>
    </row>
    <row r="74" spans="1:6" x14ac:dyDescent="0.2">
      <c r="B74" s="280"/>
      <c r="C74" s="48" t="s">
        <v>133</v>
      </c>
      <c r="D74" s="222" t="s">
        <v>134</v>
      </c>
      <c r="E74" s="254"/>
    </row>
    <row r="75" spans="1:6" x14ac:dyDescent="0.2">
      <c r="B75" s="281"/>
      <c r="C75" s="100" t="s">
        <v>135</v>
      </c>
      <c r="D75" s="262" t="s">
        <v>136</v>
      </c>
      <c r="E75" s="263"/>
    </row>
    <row r="76" spans="1:6" x14ac:dyDescent="0.2">
      <c r="B76" s="282" t="s">
        <v>181</v>
      </c>
      <c r="C76" s="79">
        <v>1</v>
      </c>
      <c r="D76" s="257" t="s">
        <v>137</v>
      </c>
      <c r="E76" s="264"/>
    </row>
    <row r="77" spans="1:6" x14ac:dyDescent="0.2">
      <c r="B77" s="283"/>
      <c r="C77" s="48">
        <v>2</v>
      </c>
      <c r="D77" s="222" t="s">
        <v>138</v>
      </c>
      <c r="E77" s="254"/>
    </row>
    <row r="78" spans="1:6" x14ac:dyDescent="0.2">
      <c r="B78" s="283"/>
      <c r="C78" s="50">
        <v>3</v>
      </c>
      <c r="D78" s="255" t="s">
        <v>139</v>
      </c>
      <c r="E78" s="256"/>
    </row>
    <row r="79" spans="1:6" x14ac:dyDescent="0.2">
      <c r="B79" s="283"/>
      <c r="C79" s="48">
        <v>4</v>
      </c>
      <c r="D79" s="222" t="s">
        <v>140</v>
      </c>
      <c r="E79" s="254"/>
    </row>
    <row r="80" spans="1:6" x14ac:dyDescent="0.2">
      <c r="B80" s="284"/>
      <c r="C80" s="100">
        <v>5</v>
      </c>
      <c r="D80" s="262" t="s">
        <v>141</v>
      </c>
      <c r="E80" s="263"/>
    </row>
    <row r="83" spans="1:6" x14ac:dyDescent="0.2">
      <c r="A83" s="260" t="s">
        <v>142</v>
      </c>
      <c r="B83" s="170"/>
      <c r="C83" s="170"/>
      <c r="D83" s="170"/>
      <c r="E83" s="170"/>
      <c r="F83" s="261"/>
    </row>
    <row r="84" spans="1:6" x14ac:dyDescent="0.2">
      <c r="A84" s="285" t="s">
        <v>143</v>
      </c>
      <c r="B84" s="192"/>
      <c r="C84" s="192"/>
      <c r="D84" s="192"/>
      <c r="E84" s="192"/>
      <c r="F84" s="286"/>
    </row>
    <row r="85" spans="1:6" x14ac:dyDescent="0.2">
      <c r="A85" s="287" t="s">
        <v>144</v>
      </c>
      <c r="B85" s="269" t="s">
        <v>145</v>
      </c>
      <c r="C85" s="290"/>
      <c r="D85" s="290"/>
      <c r="E85" s="291"/>
      <c r="F85" s="102" t="s">
        <v>146</v>
      </c>
    </row>
    <row r="86" spans="1:6" x14ac:dyDescent="0.2">
      <c r="A86" s="288"/>
      <c r="B86" s="292"/>
      <c r="C86" s="293"/>
      <c r="D86" s="293"/>
      <c r="E86" s="294"/>
      <c r="F86" s="103" t="s">
        <v>147</v>
      </c>
    </row>
    <row r="87" spans="1:6" ht="14.25" x14ac:dyDescent="0.2">
      <c r="A87" s="289"/>
      <c r="B87" s="272"/>
      <c r="C87" s="295"/>
      <c r="D87" s="295"/>
      <c r="E87" s="296"/>
      <c r="F87" s="104" t="s">
        <v>182</v>
      </c>
    </row>
    <row r="88" spans="1:6" ht="36" customHeight="1" x14ac:dyDescent="0.2">
      <c r="A88" s="90">
        <v>1</v>
      </c>
      <c r="B88" s="297" t="s">
        <v>148</v>
      </c>
      <c r="C88" s="298"/>
      <c r="D88" s="298"/>
      <c r="E88" s="299"/>
      <c r="F88" s="91" t="s">
        <v>149</v>
      </c>
    </row>
    <row r="89" spans="1:6" ht="36" customHeight="1" x14ac:dyDescent="0.2">
      <c r="A89" s="92">
        <v>2</v>
      </c>
      <c r="B89" s="302" t="s">
        <v>150</v>
      </c>
      <c r="C89" s="303"/>
      <c r="D89" s="303"/>
      <c r="E89" s="304"/>
      <c r="F89" s="93" t="s">
        <v>151</v>
      </c>
    </row>
    <row r="90" spans="1:6" ht="36" customHeight="1" x14ac:dyDescent="0.2">
      <c r="A90" s="94">
        <v>3</v>
      </c>
      <c r="B90" s="305" t="s">
        <v>152</v>
      </c>
      <c r="C90" s="306"/>
      <c r="D90" s="306"/>
      <c r="E90" s="307"/>
      <c r="F90" s="95" t="s">
        <v>153</v>
      </c>
    </row>
    <row r="91" spans="1:6" ht="36" customHeight="1" x14ac:dyDescent="0.2">
      <c r="A91" s="92">
        <v>4</v>
      </c>
      <c r="B91" s="302" t="s">
        <v>154</v>
      </c>
      <c r="C91" s="303"/>
      <c r="D91" s="303"/>
      <c r="E91" s="304"/>
      <c r="F91" s="93" t="s">
        <v>155</v>
      </c>
    </row>
    <row r="92" spans="1:6" ht="36" customHeight="1" x14ac:dyDescent="0.2">
      <c r="A92" s="105">
        <v>5</v>
      </c>
      <c r="B92" s="308" t="s">
        <v>156</v>
      </c>
      <c r="C92" s="309"/>
      <c r="D92" s="309"/>
      <c r="E92" s="310"/>
      <c r="F92" s="101" t="s">
        <v>157</v>
      </c>
    </row>
    <row r="107" spans="1:6" ht="13.5" thickBot="1" x14ac:dyDescent="0.25"/>
    <row r="108" spans="1:6" ht="13.5" thickBot="1" x14ac:dyDescent="0.25">
      <c r="A108" s="226" t="s">
        <v>53</v>
      </c>
      <c r="B108" s="227"/>
      <c r="C108" s="227"/>
      <c r="D108" s="227"/>
      <c r="E108" s="227"/>
      <c r="F108" s="228"/>
    </row>
    <row r="110" spans="1:6" x14ac:dyDescent="0.2">
      <c r="A110" s="260" t="s">
        <v>158</v>
      </c>
      <c r="B110" s="170"/>
      <c r="C110" s="170"/>
      <c r="D110" s="311"/>
    </row>
    <row r="111" spans="1:6" x14ac:dyDescent="0.2">
      <c r="A111" s="211" t="s">
        <v>159</v>
      </c>
      <c r="B111" s="211"/>
      <c r="C111" s="211"/>
      <c r="D111" s="211"/>
    </row>
    <row r="112" spans="1:6" x14ac:dyDescent="0.2">
      <c r="A112" s="300" t="s">
        <v>160</v>
      </c>
      <c r="B112" s="300" t="s">
        <v>161</v>
      </c>
      <c r="C112" s="301"/>
      <c r="D112" s="301"/>
    </row>
    <row r="113" spans="1:6" x14ac:dyDescent="0.2">
      <c r="A113" s="300"/>
      <c r="B113" s="301"/>
      <c r="C113" s="301"/>
      <c r="D113" s="301"/>
    </row>
    <row r="114" spans="1:6" x14ac:dyDescent="0.2">
      <c r="A114" s="300"/>
      <c r="B114" s="301"/>
      <c r="C114" s="301"/>
      <c r="D114" s="301"/>
    </row>
    <row r="115" spans="1:6" ht="14.25" x14ac:dyDescent="0.2">
      <c r="A115" s="75" t="s">
        <v>182</v>
      </c>
      <c r="B115" s="219" t="s">
        <v>162</v>
      </c>
      <c r="C115" s="216"/>
      <c r="D115" s="216"/>
    </row>
    <row r="116" spans="1:6" x14ac:dyDescent="0.2">
      <c r="A116" s="90">
        <v>21</v>
      </c>
      <c r="B116" s="257">
        <v>22</v>
      </c>
      <c r="C116" s="257"/>
      <c r="D116" s="264"/>
      <c r="E116" s="106"/>
      <c r="F116" s="60"/>
    </row>
    <row r="117" spans="1:6" x14ac:dyDescent="0.2">
      <c r="A117" s="92">
        <v>22</v>
      </c>
      <c r="B117" s="222">
        <v>20</v>
      </c>
      <c r="C117" s="255"/>
      <c r="D117" s="256"/>
      <c r="E117" s="106"/>
      <c r="F117" s="60"/>
    </row>
    <row r="118" spans="1:6" x14ac:dyDescent="0.2">
      <c r="A118" s="94">
        <v>23</v>
      </c>
      <c r="B118" s="255">
        <v>18</v>
      </c>
      <c r="C118" s="255"/>
      <c r="D118" s="256"/>
      <c r="E118" s="106"/>
      <c r="F118" s="60"/>
    </row>
    <row r="119" spans="1:6" x14ac:dyDescent="0.2">
      <c r="A119" s="92">
        <v>25</v>
      </c>
      <c r="B119" s="222">
        <v>16</v>
      </c>
      <c r="C119" s="255"/>
      <c r="D119" s="256"/>
      <c r="E119" s="106"/>
      <c r="F119" s="60"/>
    </row>
    <row r="120" spans="1:6" x14ac:dyDescent="0.2">
      <c r="A120" s="94">
        <v>28</v>
      </c>
      <c r="B120" s="255">
        <v>14</v>
      </c>
      <c r="C120" s="255"/>
      <c r="D120" s="256"/>
      <c r="E120" s="106"/>
      <c r="F120" s="60"/>
    </row>
    <row r="121" spans="1:6" x14ac:dyDescent="0.2">
      <c r="A121" s="92">
        <v>33</v>
      </c>
      <c r="B121" s="222">
        <v>12</v>
      </c>
      <c r="C121" s="255"/>
      <c r="D121" s="256"/>
      <c r="E121" s="106"/>
      <c r="F121" s="60"/>
    </row>
    <row r="122" spans="1:6" x14ac:dyDescent="0.2">
      <c r="A122" s="94">
        <v>39</v>
      </c>
      <c r="B122" s="255">
        <v>10</v>
      </c>
      <c r="C122" s="255"/>
      <c r="D122" s="256"/>
      <c r="E122" s="106"/>
      <c r="F122" s="60"/>
    </row>
    <row r="123" spans="1:6" x14ac:dyDescent="0.2">
      <c r="A123" s="92">
        <v>47</v>
      </c>
      <c r="B123" s="222">
        <v>8</v>
      </c>
      <c r="C123" s="255"/>
      <c r="D123" s="256"/>
      <c r="E123" s="106"/>
      <c r="F123" s="60"/>
    </row>
    <row r="124" spans="1:6" x14ac:dyDescent="0.2">
      <c r="A124" s="94">
        <v>57</v>
      </c>
      <c r="B124" s="255">
        <v>6</v>
      </c>
      <c r="C124" s="255"/>
      <c r="D124" s="256"/>
      <c r="E124" s="106"/>
      <c r="F124" s="60"/>
    </row>
    <row r="125" spans="1:6" x14ac:dyDescent="0.2">
      <c r="A125" s="92">
        <v>73</v>
      </c>
      <c r="B125" s="222">
        <v>4</v>
      </c>
      <c r="C125" s="255"/>
      <c r="D125" s="256"/>
      <c r="E125" s="106"/>
      <c r="F125" s="60"/>
    </row>
    <row r="126" spans="1:6" x14ac:dyDescent="0.2">
      <c r="A126" s="94">
        <v>96</v>
      </c>
      <c r="B126" s="255">
        <v>2</v>
      </c>
      <c r="C126" s="255"/>
      <c r="D126" s="256"/>
      <c r="E126" s="106"/>
      <c r="F126" s="60"/>
    </row>
    <row r="127" spans="1:6" x14ac:dyDescent="0.2">
      <c r="A127" s="92">
        <v>115</v>
      </c>
      <c r="B127" s="222">
        <v>1</v>
      </c>
      <c r="C127" s="255"/>
      <c r="D127" s="256"/>
      <c r="E127" s="106"/>
      <c r="F127" s="60"/>
    </row>
    <row r="128" spans="1:6" x14ac:dyDescent="0.2">
      <c r="A128" s="107">
        <v>130</v>
      </c>
      <c r="B128" s="313">
        <v>0.5</v>
      </c>
      <c r="C128" s="255"/>
      <c r="D128" s="256"/>
      <c r="E128" s="106"/>
      <c r="F128" s="60"/>
    </row>
    <row r="129" spans="1:6" x14ac:dyDescent="0.2">
      <c r="A129" s="92">
        <v>140</v>
      </c>
      <c r="B129" s="222">
        <v>0.4</v>
      </c>
      <c r="C129" s="255"/>
      <c r="D129" s="256"/>
      <c r="E129" s="106"/>
      <c r="F129" s="60"/>
    </row>
    <row r="130" spans="1:6" x14ac:dyDescent="0.2">
      <c r="A130" s="108">
        <v>150</v>
      </c>
      <c r="B130" s="312">
        <v>0.3</v>
      </c>
      <c r="C130" s="262"/>
      <c r="D130" s="263"/>
      <c r="E130" s="106"/>
      <c r="F130" s="60"/>
    </row>
    <row r="169" spans="1:5" x14ac:dyDescent="0.2">
      <c r="A169" s="60"/>
      <c r="B169" s="60"/>
      <c r="C169" s="109"/>
      <c r="E169" s="60"/>
    </row>
    <row r="170" spans="1:5" x14ac:dyDescent="0.2">
      <c r="A170" s="60"/>
      <c r="B170" s="60"/>
      <c r="C170" s="109"/>
      <c r="E170" s="60"/>
    </row>
    <row r="171" spans="1:5" x14ac:dyDescent="0.2">
      <c r="A171" s="60"/>
      <c r="B171" s="60"/>
      <c r="C171" s="109"/>
      <c r="E171" s="60"/>
    </row>
    <row r="172" spans="1:5" x14ac:dyDescent="0.2">
      <c r="A172" s="60"/>
      <c r="B172" s="60"/>
      <c r="C172" s="109"/>
      <c r="E172" s="60"/>
    </row>
    <row r="173" spans="1:5" x14ac:dyDescent="0.2">
      <c r="A173" s="60"/>
      <c r="B173" s="60"/>
      <c r="C173" s="109"/>
      <c r="E173" s="60"/>
    </row>
    <row r="174" spans="1:5" x14ac:dyDescent="0.2">
      <c r="A174" s="60"/>
      <c r="B174" s="60"/>
      <c r="C174" s="109"/>
      <c r="E174" s="60"/>
    </row>
    <row r="175" spans="1:5" x14ac:dyDescent="0.2">
      <c r="A175" s="60"/>
      <c r="B175" s="60"/>
      <c r="C175" s="109"/>
      <c r="E175" s="60"/>
    </row>
    <row r="176" spans="1:5" x14ac:dyDescent="0.2">
      <c r="A176" s="60"/>
      <c r="B176" s="60"/>
      <c r="C176" s="109"/>
      <c r="E176" s="60"/>
    </row>
    <row r="177" spans="1:5" x14ac:dyDescent="0.2">
      <c r="A177" s="60"/>
      <c r="B177" s="60"/>
      <c r="C177" s="109"/>
      <c r="E177" s="60"/>
    </row>
    <row r="178" spans="1:5" x14ac:dyDescent="0.2">
      <c r="A178" s="60"/>
      <c r="B178" s="60"/>
      <c r="C178" s="109"/>
      <c r="E178" s="60"/>
    </row>
    <row r="179" spans="1:5" x14ac:dyDescent="0.2">
      <c r="A179" s="60"/>
      <c r="B179" s="60"/>
      <c r="C179" s="109"/>
      <c r="E179" s="60"/>
    </row>
    <row r="180" spans="1:5" x14ac:dyDescent="0.2">
      <c r="A180" s="60"/>
      <c r="B180" s="60"/>
      <c r="C180" s="109"/>
      <c r="E180" s="60"/>
    </row>
    <row r="181" spans="1:5" x14ac:dyDescent="0.2">
      <c r="A181" s="60"/>
      <c r="B181" s="60"/>
      <c r="C181" s="109"/>
      <c r="E181" s="60"/>
    </row>
    <row r="182" spans="1:5" x14ac:dyDescent="0.2">
      <c r="A182" s="109"/>
      <c r="B182" s="109"/>
      <c r="C182" s="109"/>
      <c r="D182" s="109"/>
      <c r="E182" s="109"/>
    </row>
    <row r="183" spans="1:5" x14ac:dyDescent="0.2">
      <c r="A183" s="109"/>
      <c r="B183" s="109"/>
      <c r="C183" s="109"/>
      <c r="D183" s="109"/>
      <c r="E183" s="109"/>
    </row>
    <row r="184" spans="1:5" x14ac:dyDescent="0.2">
      <c r="A184" s="109"/>
      <c r="B184" s="109"/>
      <c r="C184" s="109"/>
      <c r="D184" s="109"/>
      <c r="E184" s="109"/>
    </row>
  </sheetData>
  <sheetProtection password="CC3D" sheet="1" objects="1" scenarios="1"/>
  <mergeCells count="97">
    <mergeCell ref="B130:D130"/>
    <mergeCell ref="B123:D123"/>
    <mergeCell ref="B127:D127"/>
    <mergeCell ref="B128:D128"/>
    <mergeCell ref="B129:D129"/>
    <mergeCell ref="B124:D124"/>
    <mergeCell ref="B125:D125"/>
    <mergeCell ref="B126:D126"/>
    <mergeCell ref="B121:D121"/>
    <mergeCell ref="B122:D122"/>
    <mergeCell ref="B120:D120"/>
    <mergeCell ref="B115:D115"/>
    <mergeCell ref="B116:D116"/>
    <mergeCell ref="B117:D117"/>
    <mergeCell ref="B118:D118"/>
    <mergeCell ref="B119:D119"/>
    <mergeCell ref="A111:D111"/>
    <mergeCell ref="A112:A114"/>
    <mergeCell ref="B112:D114"/>
    <mergeCell ref="B89:E89"/>
    <mergeCell ref="B90:E90"/>
    <mergeCell ref="B91:E91"/>
    <mergeCell ref="B92:E92"/>
    <mergeCell ref="A110:D110"/>
    <mergeCell ref="A84:F84"/>
    <mergeCell ref="A85:A87"/>
    <mergeCell ref="B85:E87"/>
    <mergeCell ref="B88:E88"/>
    <mergeCell ref="A108:F108"/>
    <mergeCell ref="A83:F83"/>
    <mergeCell ref="D75:E75"/>
    <mergeCell ref="D76:E76"/>
    <mergeCell ref="A60:F60"/>
    <mergeCell ref="A61:F61"/>
    <mergeCell ref="A62:A63"/>
    <mergeCell ref="B62:E63"/>
    <mergeCell ref="B67:E67"/>
    <mergeCell ref="B70:E70"/>
    <mergeCell ref="B71:E71"/>
    <mergeCell ref="D72:E72"/>
    <mergeCell ref="D80:E80"/>
    <mergeCell ref="B73:B75"/>
    <mergeCell ref="B76:B80"/>
    <mergeCell ref="A57:F57"/>
    <mergeCell ref="D77:E77"/>
    <mergeCell ref="D78:E78"/>
    <mergeCell ref="D79:E79"/>
    <mergeCell ref="B65:E65"/>
    <mergeCell ref="B66:E66"/>
    <mergeCell ref="D73:E73"/>
    <mergeCell ref="D74:E74"/>
    <mergeCell ref="B64:E64"/>
    <mergeCell ref="A59:F59"/>
    <mergeCell ref="A1:F1"/>
    <mergeCell ref="A39:A41"/>
    <mergeCell ref="A31:B31"/>
    <mergeCell ref="A32:B32"/>
    <mergeCell ref="A33:B33"/>
    <mergeCell ref="A34:B34"/>
    <mergeCell ref="A36:D36"/>
    <mergeCell ref="A37:D38"/>
    <mergeCell ref="B39:D40"/>
    <mergeCell ref="E5:F5"/>
    <mergeCell ref="A13:C13"/>
    <mergeCell ref="A8:C8"/>
    <mergeCell ref="A5:C5"/>
    <mergeCell ref="A6:C6"/>
    <mergeCell ref="A7:C7"/>
    <mergeCell ref="A21:C21"/>
    <mergeCell ref="A56:B56"/>
    <mergeCell ref="A24:D24"/>
    <mergeCell ref="A25:D25"/>
    <mergeCell ref="C26:D26"/>
    <mergeCell ref="A26:B27"/>
    <mergeCell ref="A28:B28"/>
    <mergeCell ref="A29:B29"/>
    <mergeCell ref="A30:B30"/>
    <mergeCell ref="A50:D50"/>
    <mergeCell ref="C51:D51"/>
    <mergeCell ref="A51:B52"/>
    <mergeCell ref="A53:B53"/>
    <mergeCell ref="A54:B54"/>
    <mergeCell ref="A55:B55"/>
    <mergeCell ref="A49:D49"/>
    <mergeCell ref="A4:F4"/>
    <mergeCell ref="A3:F3"/>
    <mergeCell ref="A11:C11"/>
    <mergeCell ref="A10:C10"/>
    <mergeCell ref="A9:C9"/>
    <mergeCell ref="A20:C20"/>
    <mergeCell ref="A19:C19"/>
    <mergeCell ref="A15:C15"/>
    <mergeCell ref="A14:C14"/>
    <mergeCell ref="A12:C12"/>
    <mergeCell ref="A18:C18"/>
    <mergeCell ref="A17:C17"/>
    <mergeCell ref="A16:C16"/>
  </mergeCells>
  <phoneticPr fontId="0" type="noConversion"/>
  <printOptions horizontalCentered="1" verticalCentered="1"/>
  <pageMargins left="0.39370078740157483" right="0.39370078740157483" top="0.78740157480314965" bottom="0.78740157480314965" header="0.51181102362204722" footer="0.51181102362204722"/>
  <pageSetup paperSize="9" scale="96" orientation="portrait" blackAndWhite="1" horizontalDpi="300" verticalDpi="300" r:id="rId1"/>
  <headerFooter alignWithMargins="0">
    <oddFooter>&amp;LJosé Antônio Facchinetti dos Santos
Engenheiro Civil e Responsável Técnico da Planilha&amp;R&amp;F - &amp;D - &amp;P/&amp;N</oddFooter>
  </headerFooter>
  <rowBreaks count="1" manualBreakCount="1">
    <brk id="56" max="5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3"/>
  <dimension ref="A1:S23"/>
  <sheetViews>
    <sheetView windowProtection="1" zoomScaleNormal="100" workbookViewId="0">
      <selection activeCell="E20" sqref="E20:E21"/>
    </sheetView>
  </sheetViews>
  <sheetFormatPr defaultRowHeight="12.75" x14ac:dyDescent="0.2"/>
  <cols>
    <col min="1" max="7" width="12.7109375" customWidth="1"/>
    <col min="8" max="8" width="18.140625" customWidth="1"/>
    <col min="9" max="23" width="12.7109375" customWidth="1"/>
  </cols>
  <sheetData>
    <row r="1" spans="1:19" ht="15" customHeight="1" thickBot="1" x14ac:dyDescent="0.25">
      <c r="A1" s="226" t="s">
        <v>183</v>
      </c>
      <c r="B1" s="315"/>
      <c r="C1" s="315"/>
      <c r="D1" s="315"/>
      <c r="E1" s="315"/>
      <c r="F1" s="315"/>
      <c r="G1" s="315"/>
      <c r="H1" s="316"/>
      <c r="I1" s="110"/>
      <c r="J1" s="111"/>
      <c r="K1" s="111"/>
      <c r="L1" s="111"/>
      <c r="M1" s="111"/>
      <c r="N1" s="111"/>
      <c r="O1" s="111"/>
      <c r="P1" s="111"/>
      <c r="Q1" s="112"/>
      <c r="R1" s="112"/>
      <c r="S1" s="112"/>
    </row>
    <row r="2" spans="1:19" ht="13.5" thickBot="1" x14ac:dyDescent="0.25">
      <c r="A2" s="113"/>
      <c r="B2" s="113"/>
      <c r="C2" s="113"/>
      <c r="D2" s="113"/>
      <c r="E2" s="113"/>
      <c r="F2" s="113"/>
      <c r="G2" s="113"/>
      <c r="H2" s="113"/>
      <c r="I2" s="114"/>
      <c r="J2" s="114"/>
      <c r="K2" s="114"/>
      <c r="L2" s="114"/>
      <c r="M2" s="114"/>
      <c r="N2" s="114"/>
      <c r="O2" s="114"/>
      <c r="P2" s="114"/>
      <c r="Q2" s="112"/>
      <c r="R2" s="112"/>
      <c r="S2" s="112"/>
    </row>
    <row r="3" spans="1:19" ht="13.5" thickBot="1" x14ac:dyDescent="0.25">
      <c r="A3" s="317" t="s">
        <v>184</v>
      </c>
      <c r="B3" s="315"/>
      <c r="C3" s="315"/>
      <c r="D3" s="315"/>
      <c r="E3" s="315"/>
      <c r="F3" s="315"/>
      <c r="G3" s="315"/>
      <c r="H3" s="316"/>
      <c r="I3" s="110"/>
      <c r="J3" s="115"/>
      <c r="K3" s="115"/>
      <c r="L3" s="115"/>
      <c r="M3" s="115"/>
      <c r="N3" s="115"/>
      <c r="O3" s="115"/>
      <c r="P3" s="115"/>
      <c r="Q3" s="112"/>
      <c r="R3" s="112"/>
      <c r="S3" s="112"/>
    </row>
    <row r="5" spans="1:19" x14ac:dyDescent="0.2">
      <c r="A5" s="109"/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</row>
    <row r="6" spans="1:19" x14ac:dyDescent="0.2">
      <c r="A6" s="109"/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</row>
    <row r="7" spans="1:19" x14ac:dyDescent="0.2">
      <c r="A7" s="109"/>
      <c r="B7" s="109"/>
      <c r="C7" s="109"/>
      <c r="D7" s="109"/>
      <c r="E7" s="109"/>
      <c r="F7" s="109"/>
      <c r="G7" s="109"/>
      <c r="H7" s="60"/>
      <c r="I7" s="109"/>
      <c r="J7" s="109"/>
      <c r="K7" s="109"/>
      <c r="L7" s="109"/>
      <c r="M7" s="109"/>
      <c r="N7" s="109"/>
      <c r="O7" s="109"/>
      <c r="P7" s="109"/>
    </row>
    <row r="8" spans="1:19" x14ac:dyDescent="0.2">
      <c r="A8" s="109"/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</row>
    <row r="9" spans="1:19" x14ac:dyDescent="0.2">
      <c r="A9" s="109"/>
      <c r="B9" s="109"/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109"/>
      <c r="P9" s="109"/>
    </row>
    <row r="10" spans="1:19" x14ac:dyDescent="0.2">
      <c r="A10" s="109"/>
      <c r="B10" s="109"/>
      <c r="C10" s="109"/>
      <c r="D10" s="109"/>
      <c r="E10" s="109"/>
      <c r="F10" s="109"/>
      <c r="G10" s="109"/>
      <c r="H10" s="109"/>
      <c r="I10" s="109"/>
      <c r="J10" s="109"/>
      <c r="K10" s="109"/>
      <c r="L10" s="314"/>
      <c r="M10" s="109"/>
      <c r="N10" s="109"/>
      <c r="O10" s="109"/>
      <c r="P10" s="109"/>
    </row>
    <row r="11" spans="1:19" x14ac:dyDescent="0.2">
      <c r="A11" s="109"/>
      <c r="B11" s="109"/>
      <c r="C11" s="109"/>
      <c r="D11" s="109"/>
      <c r="E11" s="109"/>
      <c r="F11" s="109"/>
      <c r="G11" s="109"/>
      <c r="H11" s="109"/>
      <c r="I11" s="109"/>
      <c r="J11" s="109"/>
      <c r="K11" s="109"/>
      <c r="L11" s="314"/>
      <c r="M11" s="109"/>
      <c r="N11" s="109"/>
      <c r="O11" s="109"/>
      <c r="P11" s="109"/>
    </row>
    <row r="12" spans="1:19" x14ac:dyDescent="0.2">
      <c r="A12" s="109"/>
      <c r="B12" s="109"/>
      <c r="C12" s="109"/>
      <c r="D12" s="109"/>
      <c r="E12" s="109"/>
      <c r="F12" s="109"/>
      <c r="G12" s="109"/>
      <c r="H12" s="109"/>
      <c r="I12" s="109"/>
      <c r="J12" s="109"/>
      <c r="K12" s="109"/>
      <c r="L12" s="109"/>
      <c r="M12" s="109"/>
      <c r="N12" s="109"/>
      <c r="O12" s="109"/>
      <c r="P12" s="109"/>
    </row>
    <row r="13" spans="1:19" x14ac:dyDescent="0.2">
      <c r="A13" s="109"/>
      <c r="B13" s="109"/>
      <c r="C13" s="109"/>
      <c r="D13" s="109"/>
      <c r="E13" s="109"/>
      <c r="F13" s="109"/>
      <c r="G13" s="109"/>
      <c r="H13" s="109"/>
      <c r="I13" s="109"/>
      <c r="J13" s="109"/>
      <c r="K13" s="109"/>
      <c r="L13" s="109"/>
      <c r="M13" s="109"/>
      <c r="N13" s="109"/>
      <c r="O13" s="109"/>
      <c r="P13" s="109"/>
    </row>
    <row r="14" spans="1:19" x14ac:dyDescent="0.2">
      <c r="A14" s="109"/>
      <c r="B14" s="109"/>
      <c r="C14" s="109"/>
      <c r="D14" s="109"/>
      <c r="E14" s="109"/>
      <c r="F14" s="109"/>
      <c r="G14" s="109"/>
      <c r="H14" s="109"/>
      <c r="I14" s="109"/>
      <c r="J14" s="109"/>
      <c r="K14" s="109"/>
      <c r="L14" s="109"/>
      <c r="M14" s="109"/>
      <c r="N14" s="109"/>
      <c r="O14" s="109"/>
      <c r="P14" s="109"/>
    </row>
    <row r="15" spans="1:19" x14ac:dyDescent="0.2">
      <c r="A15" s="109"/>
      <c r="B15" s="109"/>
      <c r="C15" s="109"/>
      <c r="D15" s="109"/>
      <c r="E15" s="109"/>
      <c r="F15" s="109"/>
      <c r="G15" s="109"/>
      <c r="H15" s="109"/>
      <c r="I15" s="109"/>
      <c r="J15" s="109"/>
      <c r="K15" s="109"/>
      <c r="L15" s="109"/>
      <c r="M15" s="109"/>
      <c r="N15" s="109"/>
      <c r="O15" s="109"/>
      <c r="P15" s="109"/>
    </row>
    <row r="16" spans="1:19" x14ac:dyDescent="0.2">
      <c r="A16" s="109"/>
      <c r="B16" s="109"/>
      <c r="C16" s="109"/>
      <c r="D16" s="109"/>
      <c r="E16" s="109"/>
      <c r="F16" s="109"/>
      <c r="G16" s="109"/>
      <c r="H16" s="109"/>
      <c r="I16" s="109"/>
      <c r="J16" s="109"/>
      <c r="K16" s="109"/>
      <c r="L16" s="109"/>
      <c r="M16" s="109"/>
      <c r="N16" s="109"/>
      <c r="O16" s="109"/>
      <c r="P16" s="109"/>
    </row>
    <row r="17" spans="1:16" x14ac:dyDescent="0.2">
      <c r="A17" s="109"/>
      <c r="B17" s="109"/>
      <c r="C17" s="109"/>
      <c r="D17" s="109"/>
      <c r="E17" s="109"/>
      <c r="F17" s="109"/>
      <c r="G17" s="109"/>
      <c r="H17" s="109"/>
      <c r="I17" s="109"/>
      <c r="J17" s="109"/>
      <c r="K17" s="109"/>
      <c r="L17" s="109"/>
      <c r="M17" s="109"/>
      <c r="N17" s="109"/>
      <c r="O17" s="109"/>
      <c r="P17" s="109"/>
    </row>
    <row r="18" spans="1:16" x14ac:dyDescent="0.2">
      <c r="A18" s="109"/>
      <c r="B18" s="109"/>
      <c r="C18" s="109"/>
      <c r="D18" s="109"/>
      <c r="E18" s="109"/>
      <c r="F18" s="109"/>
      <c r="G18" s="109"/>
      <c r="H18" s="109"/>
      <c r="I18" s="109"/>
      <c r="J18" s="109"/>
      <c r="K18" s="109"/>
      <c r="L18" s="109"/>
      <c r="M18" s="109"/>
      <c r="N18" s="109"/>
      <c r="O18" s="109"/>
      <c r="P18" s="109"/>
    </row>
    <row r="19" spans="1:16" x14ac:dyDescent="0.2">
      <c r="A19" s="109"/>
      <c r="B19" s="109"/>
      <c r="C19" s="109"/>
      <c r="D19" s="109"/>
      <c r="E19" s="109"/>
      <c r="F19" s="109"/>
      <c r="G19" s="109"/>
      <c r="H19" s="109"/>
      <c r="I19" s="109"/>
      <c r="J19" s="109"/>
      <c r="K19" s="109"/>
      <c r="L19" s="109"/>
      <c r="M19" s="109"/>
      <c r="N19" s="109"/>
      <c r="O19" s="109"/>
      <c r="P19" s="109"/>
    </row>
    <row r="20" spans="1:16" x14ac:dyDescent="0.2">
      <c r="A20" s="109"/>
      <c r="B20" s="109"/>
      <c r="C20" s="109"/>
      <c r="D20" s="109"/>
      <c r="E20" s="109"/>
      <c r="F20" s="109"/>
      <c r="G20" s="109"/>
      <c r="H20" s="109"/>
      <c r="I20" s="109"/>
      <c r="J20" s="109"/>
      <c r="K20" s="109"/>
      <c r="L20" s="109"/>
      <c r="M20" s="109"/>
      <c r="N20" s="109"/>
      <c r="O20" s="109"/>
      <c r="P20" s="109"/>
    </row>
    <row r="21" spans="1:16" x14ac:dyDescent="0.2">
      <c r="A21" s="109"/>
      <c r="B21" s="109"/>
      <c r="C21" s="109"/>
      <c r="D21" s="109"/>
      <c r="E21" s="109"/>
      <c r="F21" s="109"/>
      <c r="G21" s="109"/>
      <c r="H21" s="109"/>
      <c r="I21" s="109"/>
      <c r="J21" s="109"/>
      <c r="K21" s="109"/>
      <c r="L21" s="109"/>
      <c r="M21" s="109"/>
      <c r="N21" s="109"/>
      <c r="O21" s="109"/>
      <c r="P21" s="109"/>
    </row>
    <row r="22" spans="1:16" x14ac:dyDescent="0.2">
      <c r="A22" s="109"/>
      <c r="B22" s="109"/>
      <c r="C22" s="109"/>
      <c r="D22" s="109"/>
      <c r="E22" s="109"/>
      <c r="F22" s="109"/>
      <c r="G22" s="109"/>
      <c r="H22" s="109"/>
      <c r="I22" s="109"/>
      <c r="J22" s="109"/>
      <c r="K22" s="109"/>
      <c r="L22" s="109"/>
      <c r="M22" s="109"/>
      <c r="N22" s="109"/>
      <c r="O22" s="109"/>
      <c r="P22" s="109"/>
    </row>
    <row r="23" spans="1:16" x14ac:dyDescent="0.2">
      <c r="A23" s="109"/>
      <c r="B23" s="109"/>
      <c r="C23" s="109"/>
      <c r="D23" s="109"/>
      <c r="E23" s="109"/>
      <c r="F23" s="109"/>
      <c r="G23" s="109"/>
      <c r="H23" s="109"/>
      <c r="I23" s="109"/>
      <c r="J23" s="109"/>
      <c r="K23" s="109"/>
      <c r="L23" s="109"/>
      <c r="M23" s="109"/>
      <c r="N23" s="109"/>
      <c r="O23" s="109"/>
      <c r="P23" s="109"/>
    </row>
  </sheetData>
  <sheetProtection password="CF7A" sheet="1" objects="1" scenarios="1"/>
  <mergeCells count="3">
    <mergeCell ref="L10:L11"/>
    <mergeCell ref="A1:H1"/>
    <mergeCell ref="A3:H3"/>
  </mergeCells>
  <phoneticPr fontId="0" type="noConversion"/>
  <printOptions horizontalCentered="1" verticalCentered="1"/>
  <pageMargins left="0.39370078740157483" right="0.39370078740157483" top="0.78740157480314965" bottom="0.78740157480314965" header="0.51181102362204722" footer="0.51181102362204722"/>
  <pageSetup paperSize="9" scale="90" orientation="portrait" horizontalDpi="300" verticalDpi="300" r:id="rId1"/>
  <headerFooter alignWithMargins="0">
    <oddFooter>&amp;LJosé Antônio Facchinetti dos Santos
Engenheiro Civil e Responsável Técnico da Planilha&amp;R&amp;F - &amp;D - &amp;P/&amp;N</oddFooter>
  </headerFooter>
  <colBreaks count="1" manualBreakCount="1">
    <brk id="9" max="11" man="1"/>
  </colBreaks>
  <drawing r:id="rId2"/>
  <legacyDrawing r:id="rId3"/>
  <oleObjects>
    <mc:AlternateContent xmlns:mc="http://schemas.openxmlformats.org/markup-compatibility/2006">
      <mc:Choice Requires="x14">
        <oleObject progId="Paint.Picture" shapeId="2050" r:id="rId4">
          <objectPr defaultSize="0" r:id="rId5">
            <anchor moveWithCells="1">
              <from>
                <xdr:col>0</xdr:col>
                <xdr:colOff>200025</xdr:colOff>
                <xdr:row>7</xdr:row>
                <xdr:rowOff>28575</xdr:rowOff>
              </from>
              <to>
                <xdr:col>7</xdr:col>
                <xdr:colOff>1171575</xdr:colOff>
                <xdr:row>50</xdr:row>
                <xdr:rowOff>19050</xdr:rowOff>
              </to>
            </anchor>
          </objectPr>
        </oleObject>
      </mc:Choice>
      <mc:Fallback>
        <oleObject progId="Paint.Picture" shapeId="2050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4"/>
  <dimension ref="A1:S23"/>
  <sheetViews>
    <sheetView windowProtection="1" zoomScaleNormal="100" workbookViewId="0">
      <selection activeCell="D9" sqref="D9"/>
    </sheetView>
  </sheetViews>
  <sheetFormatPr defaultRowHeight="12.75" x14ac:dyDescent="0.2"/>
  <cols>
    <col min="1" max="23" width="12.7109375" customWidth="1"/>
  </cols>
  <sheetData>
    <row r="1" spans="1:19" ht="15" customHeight="1" thickBot="1" x14ac:dyDescent="0.25">
      <c r="A1" s="226" t="s">
        <v>183</v>
      </c>
      <c r="B1" s="315"/>
      <c r="C1" s="315"/>
      <c r="D1" s="315"/>
      <c r="E1" s="315"/>
      <c r="F1" s="315"/>
      <c r="G1" s="315"/>
      <c r="H1" s="315"/>
      <c r="I1" s="316"/>
      <c r="J1" s="111"/>
      <c r="K1" s="111"/>
      <c r="L1" s="111"/>
      <c r="M1" s="111"/>
      <c r="N1" s="111"/>
      <c r="O1" s="111"/>
      <c r="P1" s="111"/>
      <c r="Q1" s="112"/>
      <c r="R1" s="112"/>
      <c r="S1" s="112"/>
    </row>
    <row r="2" spans="1:19" ht="13.5" thickBot="1" x14ac:dyDescent="0.25">
      <c r="A2" s="113"/>
      <c r="B2" s="113"/>
      <c r="C2" s="113"/>
      <c r="D2" s="113"/>
      <c r="E2" s="113"/>
      <c r="F2" s="113"/>
      <c r="G2" s="113"/>
      <c r="H2" s="113"/>
      <c r="I2" s="113"/>
      <c r="J2" s="114"/>
      <c r="K2" s="114"/>
      <c r="L2" s="114"/>
      <c r="M2" s="114"/>
      <c r="N2" s="114"/>
      <c r="O2" s="114"/>
      <c r="P2" s="114"/>
      <c r="Q2" s="112"/>
      <c r="R2" s="112"/>
      <c r="S2" s="112"/>
    </row>
    <row r="3" spans="1:19" ht="13.5" thickBot="1" x14ac:dyDescent="0.25">
      <c r="A3" s="317" t="s">
        <v>185</v>
      </c>
      <c r="B3" s="315"/>
      <c r="C3" s="315"/>
      <c r="D3" s="315"/>
      <c r="E3" s="315"/>
      <c r="F3" s="315"/>
      <c r="G3" s="315"/>
      <c r="H3" s="315"/>
      <c r="I3" s="316"/>
      <c r="J3" s="115"/>
      <c r="K3" s="115"/>
      <c r="L3" s="115"/>
      <c r="M3" s="115"/>
      <c r="N3" s="115"/>
      <c r="O3" s="115"/>
      <c r="P3" s="115"/>
      <c r="Q3" s="112"/>
      <c r="R3" s="112"/>
      <c r="S3" s="112"/>
    </row>
    <row r="5" spans="1:19" x14ac:dyDescent="0.2">
      <c r="A5" s="109"/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</row>
    <row r="6" spans="1:19" x14ac:dyDescent="0.2">
      <c r="A6" s="109"/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</row>
    <row r="7" spans="1:19" x14ac:dyDescent="0.2">
      <c r="A7" s="109"/>
      <c r="B7" s="109"/>
      <c r="C7" s="109"/>
      <c r="D7" s="109"/>
      <c r="E7" s="109"/>
      <c r="F7" s="109"/>
      <c r="G7" s="109"/>
      <c r="H7" s="60"/>
      <c r="I7" s="109"/>
      <c r="J7" s="109"/>
      <c r="K7" s="109"/>
      <c r="L7" s="109"/>
      <c r="M7" s="109"/>
      <c r="N7" s="109"/>
      <c r="O7" s="109"/>
      <c r="P7" s="109"/>
    </row>
    <row r="8" spans="1:19" x14ac:dyDescent="0.2">
      <c r="A8" s="109"/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</row>
    <row r="9" spans="1:19" x14ac:dyDescent="0.2">
      <c r="A9" s="109"/>
      <c r="B9" s="109"/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109"/>
      <c r="P9" s="109"/>
    </row>
    <row r="10" spans="1:19" x14ac:dyDescent="0.2">
      <c r="A10" s="109"/>
      <c r="B10" s="109"/>
      <c r="C10" s="109"/>
      <c r="D10" s="109"/>
      <c r="E10" s="109"/>
      <c r="F10" s="109"/>
      <c r="G10" s="109"/>
      <c r="H10" s="109"/>
      <c r="I10" s="109"/>
      <c r="J10" s="109"/>
      <c r="K10" s="109"/>
      <c r="L10" s="314"/>
      <c r="M10" s="109"/>
      <c r="N10" s="109"/>
      <c r="O10" s="109"/>
      <c r="P10" s="109"/>
    </row>
    <row r="11" spans="1:19" x14ac:dyDescent="0.2">
      <c r="A11" s="109"/>
      <c r="B11" s="109"/>
      <c r="C11" s="109"/>
      <c r="D11" s="109"/>
      <c r="E11" s="109"/>
      <c r="F11" s="109"/>
      <c r="G11" s="109"/>
      <c r="H11" s="109"/>
      <c r="I11" s="109"/>
      <c r="J11" s="109"/>
      <c r="K11" s="109"/>
      <c r="L11" s="314"/>
      <c r="M11" s="109"/>
      <c r="N11" s="109"/>
      <c r="O11" s="109"/>
      <c r="P11" s="109"/>
    </row>
    <row r="12" spans="1:19" x14ac:dyDescent="0.2">
      <c r="A12" s="109"/>
      <c r="B12" s="109"/>
      <c r="C12" s="109"/>
      <c r="D12" s="109"/>
      <c r="E12" s="109"/>
      <c r="F12" s="109"/>
      <c r="G12" s="109"/>
      <c r="H12" s="109"/>
      <c r="I12" s="109"/>
      <c r="J12" s="109"/>
      <c r="K12" s="109"/>
      <c r="L12" s="109"/>
      <c r="M12" s="109"/>
      <c r="N12" s="109"/>
      <c r="O12" s="109"/>
      <c r="P12" s="109"/>
    </row>
    <row r="13" spans="1:19" x14ac:dyDescent="0.2">
      <c r="A13" s="109"/>
      <c r="B13" s="109"/>
      <c r="C13" s="109"/>
      <c r="D13" s="109"/>
      <c r="E13" s="109"/>
      <c r="F13" s="109"/>
      <c r="G13" s="109"/>
      <c r="H13" s="109"/>
      <c r="I13" s="109"/>
      <c r="J13" s="109"/>
      <c r="K13" s="109"/>
      <c r="L13" s="109"/>
      <c r="M13" s="109"/>
      <c r="N13" s="109"/>
      <c r="O13" s="109"/>
      <c r="P13" s="109"/>
    </row>
    <row r="14" spans="1:19" x14ac:dyDescent="0.2">
      <c r="A14" s="109"/>
      <c r="B14" s="109"/>
      <c r="C14" s="109"/>
      <c r="D14" s="109"/>
      <c r="E14" s="109"/>
      <c r="F14" s="109"/>
      <c r="G14" s="109"/>
      <c r="H14" s="109"/>
      <c r="I14" s="109"/>
      <c r="J14" s="109"/>
      <c r="K14" s="109"/>
      <c r="L14" s="109"/>
      <c r="M14" s="109"/>
      <c r="N14" s="109"/>
      <c r="O14" s="109"/>
      <c r="P14" s="109"/>
    </row>
    <row r="15" spans="1:19" x14ac:dyDescent="0.2">
      <c r="A15" s="109"/>
      <c r="B15" s="109"/>
      <c r="C15" s="109"/>
      <c r="D15" s="109"/>
      <c r="E15" s="109"/>
      <c r="F15" s="109"/>
      <c r="G15" s="109"/>
      <c r="H15" s="109"/>
      <c r="I15" s="109"/>
      <c r="J15" s="109"/>
      <c r="K15" s="109"/>
      <c r="L15" s="109"/>
      <c r="M15" s="109"/>
      <c r="N15" s="109"/>
      <c r="O15" s="109"/>
      <c r="P15" s="109"/>
    </row>
    <row r="16" spans="1:19" x14ac:dyDescent="0.2">
      <c r="A16" s="109"/>
      <c r="B16" s="109"/>
      <c r="C16" s="109"/>
      <c r="D16" s="109"/>
      <c r="E16" s="109"/>
      <c r="F16" s="109"/>
      <c r="G16" s="109"/>
      <c r="H16" s="109"/>
      <c r="I16" s="109"/>
      <c r="J16" s="109"/>
      <c r="K16" s="109"/>
      <c r="L16" s="109"/>
      <c r="M16" s="109"/>
      <c r="N16" s="109"/>
      <c r="O16" s="109"/>
      <c r="P16" s="109"/>
    </row>
    <row r="17" spans="1:16" x14ac:dyDescent="0.2">
      <c r="A17" s="109"/>
      <c r="B17" s="109"/>
      <c r="C17" s="109"/>
      <c r="D17" s="109"/>
      <c r="E17" s="109"/>
      <c r="F17" s="109"/>
      <c r="G17" s="109"/>
      <c r="H17" s="109"/>
      <c r="I17" s="109"/>
      <c r="J17" s="109"/>
      <c r="K17" s="109"/>
      <c r="L17" s="109"/>
      <c r="M17" s="109"/>
      <c r="N17" s="109"/>
      <c r="O17" s="109"/>
      <c r="P17" s="109"/>
    </row>
    <row r="18" spans="1:16" x14ac:dyDescent="0.2">
      <c r="A18" s="109"/>
      <c r="B18" s="109"/>
      <c r="C18" s="109"/>
      <c r="D18" s="109"/>
      <c r="E18" s="109"/>
      <c r="F18" s="109"/>
      <c r="G18" s="109"/>
      <c r="H18" s="109"/>
      <c r="I18" s="109"/>
      <c r="J18" s="109"/>
      <c r="K18" s="109"/>
      <c r="L18" s="109"/>
      <c r="M18" s="109"/>
      <c r="N18" s="109"/>
      <c r="O18" s="109"/>
      <c r="P18" s="109"/>
    </row>
    <row r="19" spans="1:16" x14ac:dyDescent="0.2">
      <c r="A19" s="109"/>
      <c r="B19" s="109"/>
      <c r="C19" s="109"/>
      <c r="D19" s="109"/>
      <c r="E19" s="109"/>
      <c r="F19" s="109"/>
      <c r="G19" s="109"/>
      <c r="H19" s="109"/>
      <c r="I19" s="109"/>
      <c r="J19" s="109"/>
      <c r="K19" s="109"/>
      <c r="L19" s="109"/>
      <c r="M19" s="109"/>
      <c r="N19" s="109"/>
      <c r="O19" s="109"/>
      <c r="P19" s="109"/>
    </row>
    <row r="20" spans="1:16" x14ac:dyDescent="0.2">
      <c r="A20" s="109"/>
      <c r="B20" s="109"/>
      <c r="C20" s="109"/>
      <c r="D20" s="109"/>
      <c r="E20" s="109"/>
      <c r="F20" s="109"/>
      <c r="G20" s="109"/>
      <c r="H20" s="109"/>
      <c r="I20" s="109"/>
      <c r="J20" s="109"/>
      <c r="K20" s="109"/>
      <c r="L20" s="109"/>
      <c r="M20" s="109"/>
      <c r="N20" s="109"/>
      <c r="O20" s="109"/>
      <c r="P20" s="109"/>
    </row>
    <row r="21" spans="1:16" x14ac:dyDescent="0.2">
      <c r="A21" s="109"/>
      <c r="B21" s="109"/>
      <c r="C21" s="109"/>
      <c r="D21" s="109"/>
      <c r="E21" s="109"/>
      <c r="F21" s="109"/>
      <c r="G21" s="109"/>
      <c r="H21" s="109"/>
      <c r="I21" s="109"/>
      <c r="J21" s="109"/>
      <c r="K21" s="109"/>
      <c r="L21" s="109"/>
      <c r="M21" s="109"/>
      <c r="N21" s="109"/>
      <c r="O21" s="109"/>
      <c r="P21" s="109"/>
    </row>
    <row r="22" spans="1:16" x14ac:dyDescent="0.2">
      <c r="A22" s="109"/>
      <c r="B22" s="109"/>
      <c r="C22" s="109"/>
      <c r="D22" s="109"/>
      <c r="E22" s="109"/>
      <c r="F22" s="109"/>
      <c r="G22" s="109"/>
      <c r="H22" s="109"/>
      <c r="I22" s="109"/>
      <c r="J22" s="109"/>
      <c r="K22" s="109"/>
      <c r="L22" s="109"/>
      <c r="M22" s="109"/>
      <c r="N22" s="109"/>
      <c r="O22" s="109"/>
      <c r="P22" s="109"/>
    </row>
    <row r="23" spans="1:16" x14ac:dyDescent="0.2">
      <c r="A23" s="109"/>
      <c r="B23" s="109"/>
      <c r="C23" s="109"/>
      <c r="D23" s="109"/>
      <c r="E23" s="109"/>
      <c r="F23" s="109"/>
      <c r="G23" s="109"/>
      <c r="H23" s="109"/>
      <c r="I23" s="109"/>
      <c r="J23" s="109"/>
      <c r="K23" s="109"/>
      <c r="L23" s="109"/>
      <c r="M23" s="109"/>
      <c r="N23" s="109"/>
      <c r="O23" s="109"/>
      <c r="P23" s="109"/>
    </row>
  </sheetData>
  <sheetProtection password="CC3D" sheet="1" objects="1" scenarios="1"/>
  <mergeCells count="3">
    <mergeCell ref="L10:L11"/>
    <mergeCell ref="A1:I1"/>
    <mergeCell ref="A3:I3"/>
  </mergeCells>
  <phoneticPr fontId="0" type="noConversion"/>
  <printOptions horizontalCentered="1" verticalCentered="1"/>
  <pageMargins left="0.39370078740157483" right="0.39370078740157483" top="0.78740157480314965" bottom="0.78740157480314965" header="0.51181102362204722" footer="0.51181102362204722"/>
  <pageSetup paperSize="9" scale="84" orientation="portrait" horizontalDpi="300" verticalDpi="300" r:id="rId1"/>
  <headerFooter alignWithMargins="0">
    <oddFooter>&amp;LJosé Antônio Facchinetti dos Santos
Engenheiro Civil e Responsável Técnico da Planilha&amp;R&amp;F - &amp;D - &amp;P/&amp;N</oddFooter>
  </headerFooter>
  <colBreaks count="1" manualBreakCount="1">
    <brk id="9" max="11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3</vt:i4>
      </vt:variant>
    </vt:vector>
  </HeadingPairs>
  <TitlesOfParts>
    <vt:vector size="7" baseType="lpstr">
      <vt:lpstr>FOSSA_SÉPTICA_ Múlt</vt:lpstr>
      <vt:lpstr>TABELAS</vt:lpstr>
      <vt:lpstr>DESENHO 1</vt:lpstr>
      <vt:lpstr>DESENHO 2</vt:lpstr>
      <vt:lpstr>'DESENHO 1'!Area_de_impressao</vt:lpstr>
      <vt:lpstr>'DESENHO 2'!Area_de_impressao</vt:lpstr>
      <vt:lpstr>TABELAS!Area_de_impressao</vt:lpstr>
    </vt:vector>
  </TitlesOfParts>
  <Company>zito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José Antônio Facchinetti dos Santos</dc:creator>
  <cp:lastModifiedBy>Norman Dowell</cp:lastModifiedBy>
  <cp:lastPrinted>2005-08-22T14:14:58Z</cp:lastPrinted>
  <dcterms:created xsi:type="dcterms:W3CDTF">2000-11-01T11:21:39Z</dcterms:created>
  <dcterms:modified xsi:type="dcterms:W3CDTF">2022-05-05T17:48:23Z</dcterms:modified>
</cp:coreProperties>
</file>